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十四五项目库" sheetId="1" r:id="rId1"/>
  </sheets>
  <definedNames>
    <definedName name="_xlnm._FilterDatabase" localSheetId="0" hidden="1">十四五项目库!$A$3:$V$216</definedName>
    <definedName name="_xlnm.Print_Area" localSheetId="0">十四五项目库!$A$1:$V$216</definedName>
    <definedName name="_xlnm.Print_Titles" localSheetId="0">十四五项目库!$2:$3</definedName>
  </definedNames>
  <calcPr calcId="144525"/>
</workbook>
</file>

<file path=xl/sharedStrings.xml><?xml version="1.0" encoding="utf-8"?>
<sst xmlns="http://schemas.openxmlformats.org/spreadsheetml/2006/main" count="1006" uniqueCount="352">
  <si>
    <r>
      <rPr>
        <b/>
        <u/>
        <sz val="14"/>
        <rFont val="Times New Roman"/>
        <charset val="134"/>
      </rPr>
      <t xml:space="preserve">    </t>
    </r>
    <r>
      <rPr>
        <b/>
        <u/>
        <sz val="14"/>
        <rFont val="宋体"/>
        <charset val="134"/>
      </rPr>
      <t>上饶市</t>
    </r>
    <r>
      <rPr>
        <b/>
        <u/>
        <sz val="14"/>
        <color rgb="FFFF0000"/>
        <rFont val="宋体"/>
        <charset val="134"/>
      </rPr>
      <t>德兴市</t>
    </r>
    <r>
      <rPr>
        <b/>
        <u/>
        <sz val="14"/>
        <rFont val="微软雅黑"/>
        <charset val="134"/>
      </rPr>
      <t>“</t>
    </r>
    <r>
      <rPr>
        <b/>
        <u/>
        <sz val="14"/>
        <rFont val="宋体"/>
        <charset val="134"/>
      </rPr>
      <t>十四五”水安全保障规划项目表</t>
    </r>
  </si>
  <si>
    <r>
      <rPr>
        <b/>
        <sz val="8"/>
        <rFont val="宋体"/>
        <charset val="134"/>
      </rPr>
      <t>序号</t>
    </r>
  </si>
  <si>
    <r>
      <rPr>
        <b/>
        <sz val="8"/>
        <rFont val="宋体"/>
        <charset val="134"/>
      </rPr>
      <t>项目名称</t>
    </r>
  </si>
  <si>
    <t>建设性质（续建或拟建或储备）</t>
  </si>
  <si>
    <r>
      <rPr>
        <b/>
        <sz val="8"/>
        <rFont val="宋体"/>
        <charset val="134"/>
      </rPr>
      <t>所在市</t>
    </r>
  </si>
  <si>
    <r>
      <rPr>
        <b/>
        <sz val="8"/>
        <rFont val="宋体"/>
        <charset val="134"/>
      </rPr>
      <t>所在县（区）</t>
    </r>
  </si>
  <si>
    <r>
      <rPr>
        <b/>
        <sz val="8"/>
        <rFont val="宋体"/>
        <charset val="134"/>
      </rPr>
      <t>建设规模及内容</t>
    </r>
  </si>
  <si>
    <r>
      <rPr>
        <b/>
        <sz val="8"/>
        <rFont val="宋体"/>
        <charset val="134"/>
      </rPr>
      <t>建设年限</t>
    </r>
  </si>
  <si>
    <r>
      <rPr>
        <b/>
        <sz val="8"/>
        <rFont val="宋体"/>
        <charset val="134"/>
      </rPr>
      <t>工程投资（万元）</t>
    </r>
  </si>
  <si>
    <r>
      <rPr>
        <b/>
        <sz val="8"/>
        <rFont val="宋体"/>
        <charset val="134"/>
      </rPr>
      <t>预计至</t>
    </r>
    <r>
      <rPr>
        <b/>
        <sz val="8"/>
        <rFont val="Times New Roman"/>
        <charset val="134"/>
      </rPr>
      <t>2020</t>
    </r>
    <r>
      <rPr>
        <b/>
        <sz val="8"/>
        <rFont val="宋体"/>
        <charset val="134"/>
      </rPr>
      <t>年底完成投资</t>
    </r>
  </si>
  <si>
    <t>“十四五”计划投资（万元）</t>
  </si>
  <si>
    <r>
      <rPr>
        <b/>
        <sz val="8"/>
        <rFont val="Times New Roman"/>
        <charset val="134"/>
      </rPr>
      <t>“</t>
    </r>
    <r>
      <rPr>
        <b/>
        <sz val="8"/>
        <rFont val="宋体"/>
        <charset val="134"/>
      </rPr>
      <t>十四五</t>
    </r>
    <r>
      <rPr>
        <b/>
        <sz val="8"/>
        <rFont val="Times New Roman"/>
        <charset val="134"/>
      </rPr>
      <t>”</t>
    </r>
    <r>
      <rPr>
        <b/>
        <sz val="8"/>
        <rFont val="宋体"/>
        <charset val="134"/>
      </rPr>
      <t>结转投资（万元）</t>
    </r>
  </si>
  <si>
    <r>
      <rPr>
        <b/>
        <sz val="8"/>
        <rFont val="宋体"/>
        <charset val="134"/>
      </rPr>
      <t>规划依据</t>
    </r>
  </si>
  <si>
    <r>
      <rPr>
        <b/>
        <sz val="8"/>
        <rFont val="宋体"/>
        <charset val="134"/>
      </rPr>
      <t>前期工作情况</t>
    </r>
  </si>
  <si>
    <r>
      <rPr>
        <b/>
        <sz val="8"/>
        <rFont val="宋体"/>
        <charset val="134"/>
      </rPr>
      <t>项目单位</t>
    </r>
  </si>
  <si>
    <t>备注</t>
  </si>
  <si>
    <r>
      <rPr>
        <b/>
        <sz val="8"/>
        <rFont val="宋体"/>
        <charset val="134"/>
      </rPr>
      <t>开工</t>
    </r>
  </si>
  <si>
    <r>
      <rPr>
        <b/>
        <sz val="8"/>
        <rFont val="宋体"/>
        <charset val="134"/>
      </rPr>
      <t>竣工</t>
    </r>
  </si>
  <si>
    <r>
      <rPr>
        <b/>
        <sz val="8"/>
        <rFont val="宋体"/>
        <charset val="134"/>
      </rPr>
      <t>总投资</t>
    </r>
  </si>
  <si>
    <r>
      <rPr>
        <b/>
        <sz val="8"/>
        <rFont val="宋体"/>
        <charset val="134"/>
      </rPr>
      <t>其中省级以上投资</t>
    </r>
  </si>
  <si>
    <r>
      <rPr>
        <b/>
        <sz val="8"/>
        <rFont val="Times New Roman"/>
        <charset val="134"/>
      </rPr>
      <t>2021</t>
    </r>
    <r>
      <rPr>
        <b/>
        <sz val="8"/>
        <rFont val="宋体"/>
        <charset val="134"/>
      </rPr>
      <t>年</t>
    </r>
  </si>
  <si>
    <r>
      <rPr>
        <b/>
        <sz val="8"/>
        <rFont val="Times New Roman"/>
        <charset val="134"/>
      </rPr>
      <t>2022</t>
    </r>
    <r>
      <rPr>
        <b/>
        <sz val="8"/>
        <rFont val="宋体"/>
        <charset val="134"/>
      </rPr>
      <t>年</t>
    </r>
  </si>
  <si>
    <r>
      <rPr>
        <b/>
        <sz val="8"/>
        <rFont val="Times New Roman"/>
        <charset val="134"/>
      </rPr>
      <t>2023</t>
    </r>
    <r>
      <rPr>
        <b/>
        <sz val="8"/>
        <rFont val="宋体"/>
        <charset val="134"/>
      </rPr>
      <t>年</t>
    </r>
  </si>
  <si>
    <r>
      <rPr>
        <b/>
        <sz val="8"/>
        <rFont val="Times New Roman"/>
        <charset val="134"/>
      </rPr>
      <t>2024</t>
    </r>
    <r>
      <rPr>
        <b/>
        <sz val="8"/>
        <rFont val="宋体"/>
        <charset val="134"/>
      </rPr>
      <t>年</t>
    </r>
  </si>
  <si>
    <r>
      <rPr>
        <b/>
        <sz val="8"/>
        <rFont val="Times New Roman"/>
        <charset val="134"/>
      </rPr>
      <t>2025</t>
    </r>
    <r>
      <rPr>
        <b/>
        <sz val="8"/>
        <rFont val="宋体"/>
        <charset val="134"/>
      </rPr>
      <t>年</t>
    </r>
  </si>
  <si>
    <t>“十四五”计划总投资</t>
  </si>
  <si>
    <r>
      <rPr>
        <b/>
        <sz val="8"/>
        <rFont val="宋体"/>
        <charset val="134"/>
      </rPr>
      <t>合计</t>
    </r>
  </si>
  <si>
    <r>
      <rPr>
        <b/>
        <sz val="8"/>
        <rFont val="宋体"/>
        <charset val="134"/>
      </rPr>
      <t>一</t>
    </r>
  </si>
  <si>
    <r>
      <rPr>
        <b/>
        <sz val="8"/>
        <rFont val="宋体"/>
        <charset val="134"/>
      </rPr>
      <t>防洪安全建设</t>
    </r>
  </si>
  <si>
    <t>防洪控制性枢纽工程</t>
  </si>
  <si>
    <r>
      <rPr>
        <b/>
        <sz val="8"/>
        <rFont val="宋体"/>
        <charset val="134"/>
      </rPr>
      <t>五河防洪治理工程</t>
    </r>
  </si>
  <si>
    <r>
      <rPr>
        <sz val="8"/>
        <color rgb="FFFF0000"/>
        <rFont val="宋体"/>
        <charset val="134"/>
      </rPr>
      <t>（</t>
    </r>
    <r>
      <rPr>
        <sz val="8"/>
        <color rgb="FFFF0000"/>
        <rFont val="Times New Roman"/>
        <charset val="134"/>
      </rPr>
      <t>1</t>
    </r>
    <r>
      <rPr>
        <sz val="8"/>
        <color rgb="FFFF0000"/>
        <rFont val="宋体"/>
        <charset val="134"/>
      </rPr>
      <t>）</t>
    </r>
  </si>
  <si>
    <t>德兴市兰村防洪工程</t>
  </si>
  <si>
    <t>拟建</t>
  </si>
  <si>
    <t>上饶市</t>
  </si>
  <si>
    <t>德兴市</t>
  </si>
  <si>
    <t>综合治理河道长8.5km</t>
  </si>
  <si>
    <t>前期谋划中</t>
  </si>
  <si>
    <t>德兴市水利局</t>
  </si>
  <si>
    <r>
      <rPr>
        <b/>
        <sz val="8"/>
        <rFont val="宋体"/>
        <charset val="134"/>
      </rPr>
      <t>中小河流治理工程</t>
    </r>
  </si>
  <si>
    <t>(1)</t>
  </si>
  <si>
    <t>德兴市万村乡乡镇防洪工程</t>
  </si>
  <si>
    <t>综合治理长度16.5km</t>
  </si>
  <si>
    <t>江西省重点地区中小河流近期治理建设规划</t>
  </si>
  <si>
    <t>(2)</t>
  </si>
  <si>
    <t>德兴市祝祥家河堤工程</t>
  </si>
  <si>
    <t>综合治理长度22.7km</t>
  </si>
  <si>
    <t>(3)</t>
  </si>
  <si>
    <t>德兴市新岗山镇高铁站防洪工程</t>
  </si>
  <si>
    <t>综合治理长度4.7km</t>
  </si>
  <si>
    <t>(4)</t>
  </si>
  <si>
    <t>德兴市南墩大山防洪工程</t>
  </si>
  <si>
    <r>
      <rPr>
        <sz val="8"/>
        <color rgb="FFFF0000"/>
        <rFont val="宋体"/>
        <charset val="134"/>
      </rPr>
      <t>综合治理长度6.5</t>
    </r>
    <r>
      <rPr>
        <sz val="8"/>
        <color rgb="FFFF0000"/>
        <rFont val="Times New Roman"/>
        <charset val="134"/>
      </rPr>
      <t>km</t>
    </r>
  </si>
  <si>
    <t>(5)</t>
  </si>
  <si>
    <t xml:space="preserve">    德兴市张家畈河堤工程</t>
  </si>
  <si>
    <t>综合治理长度8.3km</t>
  </si>
  <si>
    <t>(6)</t>
  </si>
  <si>
    <t>德兴市占才防洪工程</t>
  </si>
  <si>
    <t>综合治理长度25.9km</t>
  </si>
  <si>
    <t>(7)</t>
  </si>
  <si>
    <t>德兴市长田防洪工程</t>
  </si>
  <si>
    <t>综合治理长度10.2km</t>
  </si>
  <si>
    <t>(8)</t>
  </si>
  <si>
    <t>德兴市梅溪防洪工程</t>
  </si>
  <si>
    <t>综合治理长度6km</t>
  </si>
  <si>
    <t>(9)</t>
  </si>
  <si>
    <t>德兴市潜泽防洪工程</t>
  </si>
  <si>
    <t>综合治理长度13.4km</t>
  </si>
  <si>
    <t>(10)</t>
  </si>
  <si>
    <t>德兴市新营街道盘田河堤</t>
  </si>
  <si>
    <t>综合治理长度5km</t>
  </si>
  <si>
    <t>(11)</t>
  </si>
  <si>
    <t>德兴市张村乡乡镇防洪工程（建节水）</t>
  </si>
  <si>
    <t>综合治理长度5.6km</t>
  </si>
  <si>
    <r>
      <rPr>
        <b/>
        <sz val="8"/>
        <rFont val="宋体"/>
        <charset val="134"/>
      </rPr>
      <t>山洪沟治理工程</t>
    </r>
  </si>
  <si>
    <t>三都水山洪沟治理工程</t>
  </si>
  <si>
    <r>
      <rPr>
        <sz val="8"/>
        <color rgb="FFFF0000"/>
        <rFont val="宋体"/>
        <charset val="134"/>
      </rPr>
      <t>治理长度</t>
    </r>
    <r>
      <rPr>
        <sz val="8"/>
        <color rgb="FFFF0000"/>
        <rFont val="Times New Roman"/>
        <charset val="134"/>
      </rPr>
      <t>6km</t>
    </r>
  </si>
  <si>
    <t>新岗山付金坑水山洪沟治理工程</t>
  </si>
  <si>
    <t>治理长度1.4km</t>
  </si>
  <si>
    <t>里坑水山洪沟治理工程</t>
  </si>
  <si>
    <r>
      <rPr>
        <sz val="8"/>
        <color rgb="FFFF0000"/>
        <rFont val="宋体"/>
        <charset val="134"/>
      </rPr>
      <t>治理长度</t>
    </r>
    <r>
      <rPr>
        <sz val="8"/>
        <color rgb="FFFF0000"/>
        <rFont val="Times New Roman"/>
        <charset val="134"/>
      </rPr>
      <t>4km</t>
    </r>
  </si>
  <si>
    <t>重溪河山洪沟治理工程</t>
  </si>
  <si>
    <r>
      <rPr>
        <sz val="8"/>
        <color rgb="FFFF0000"/>
        <rFont val="宋体"/>
        <charset val="134"/>
      </rPr>
      <t>治理长度</t>
    </r>
    <r>
      <rPr>
        <sz val="8"/>
        <color rgb="FFFF0000"/>
        <rFont val="Times New Roman"/>
        <charset val="134"/>
      </rPr>
      <t>5km</t>
    </r>
  </si>
  <si>
    <t>已列入江西省近期治理山洪沟名录表</t>
  </si>
  <si>
    <t>港头水山洪沟治理工程</t>
  </si>
  <si>
    <r>
      <rPr>
        <sz val="8"/>
        <color rgb="FFFF0000"/>
        <rFont val="宋体"/>
        <charset val="134"/>
      </rPr>
      <t>治理长度</t>
    </r>
    <r>
      <rPr>
        <sz val="8"/>
        <color rgb="FFFF0000"/>
        <rFont val="Times New Roman"/>
        <charset val="134"/>
      </rPr>
      <t>3km</t>
    </r>
  </si>
  <si>
    <t>陈坊水山洪沟治理工程</t>
  </si>
  <si>
    <t>杜村灯上山洪沟治理工程</t>
  </si>
  <si>
    <t>李宅中村水山洪沟治理工程</t>
  </si>
  <si>
    <t>储备</t>
  </si>
  <si>
    <r>
      <rPr>
        <sz val="8"/>
        <rFont val="宋体"/>
        <charset val="134"/>
      </rPr>
      <t>治理长度</t>
    </r>
    <r>
      <rPr>
        <sz val="8"/>
        <rFont val="Times New Roman"/>
        <charset val="134"/>
      </rPr>
      <t>1.2km</t>
    </r>
  </si>
  <si>
    <t>要山水山洪沟治理工程</t>
  </si>
  <si>
    <r>
      <rPr>
        <sz val="8"/>
        <rFont val="宋体"/>
        <charset val="134"/>
      </rPr>
      <t>治理长度</t>
    </r>
    <r>
      <rPr>
        <sz val="8"/>
        <rFont val="Times New Roman"/>
        <charset val="134"/>
      </rPr>
      <t>3km</t>
    </r>
  </si>
  <si>
    <t>东坞水山洪沟治理工程</t>
  </si>
  <si>
    <t>治理长度6km</t>
  </si>
  <si>
    <t>李宅文港水山洪沟治理工程</t>
  </si>
  <si>
    <t>治理长度1.5km</t>
  </si>
  <si>
    <t>(12)</t>
  </si>
  <si>
    <t>李宅水密川段山洪沟治理工程</t>
  </si>
  <si>
    <t>治理长度1.0km</t>
  </si>
  <si>
    <t>(13)</t>
  </si>
  <si>
    <t>尚和村山洪沟治理工程</t>
  </si>
  <si>
    <t>治理长度4km</t>
  </si>
  <si>
    <t>(14)</t>
  </si>
  <si>
    <t>昭林杨村山洪沟治理工程</t>
  </si>
  <si>
    <t>治理长度1km</t>
  </si>
  <si>
    <t>(15)</t>
  </si>
  <si>
    <t>新岗山洪源水山洪沟治理</t>
  </si>
  <si>
    <t>(16)</t>
  </si>
  <si>
    <t>齐家水山洪沟治理</t>
  </si>
  <si>
    <t>(17)</t>
  </si>
  <si>
    <t>庙案水山洪沟治理</t>
  </si>
  <si>
    <t>治理长度9km</t>
  </si>
  <si>
    <t>(18)</t>
  </si>
  <si>
    <t>板桥水山洪沟治理</t>
  </si>
  <si>
    <t>(19)</t>
  </si>
  <si>
    <t>叶村山洪沟治理</t>
  </si>
  <si>
    <t>(20)</t>
  </si>
  <si>
    <t>丁村董家山山洪沟治理</t>
  </si>
  <si>
    <t>治理长度8km</t>
  </si>
  <si>
    <t>(21)</t>
  </si>
  <si>
    <t>泗洲镇岭下坞山洪沟治理工程</t>
  </si>
  <si>
    <t>治理长度10km</t>
  </si>
  <si>
    <t>(22)</t>
  </si>
  <si>
    <t>万村山东山洪沟治理工程</t>
  </si>
  <si>
    <t>(23)</t>
  </si>
  <si>
    <t>源头山洪沟治理工程</t>
  </si>
  <si>
    <t>治理长度2km</t>
  </si>
  <si>
    <t>(24)</t>
  </si>
  <si>
    <t>沙畈应徐山洪沟治理工程</t>
  </si>
  <si>
    <t>(25)</t>
  </si>
  <si>
    <t>大田山洪沟治理工程</t>
  </si>
  <si>
    <r>
      <rPr>
        <b/>
        <sz val="8"/>
        <rFont val="宋体"/>
        <charset val="134"/>
      </rPr>
      <t>万亩圩堤除险加固工程</t>
    </r>
  </si>
  <si>
    <r>
      <rPr>
        <b/>
        <sz val="8"/>
        <rFont val="宋体"/>
        <charset val="134"/>
      </rPr>
      <t>千亩圩堤除险加固工程</t>
    </r>
  </si>
  <si>
    <t>炉湾圩堤左岸</t>
  </si>
  <si>
    <t>5.2</t>
  </si>
  <si>
    <t>江西省民办公助小型堤防建设项目库</t>
  </si>
  <si>
    <t>炉湾圩堤右岸</t>
  </si>
  <si>
    <t>5.1</t>
  </si>
  <si>
    <t>水口圩堤左岸</t>
  </si>
  <si>
    <t>5.6</t>
  </si>
  <si>
    <t>水口圩堤右岸</t>
  </si>
  <si>
    <t>西坑圩堤</t>
  </si>
  <si>
    <t>0.79</t>
  </si>
  <si>
    <t>尚和圩堤左岸</t>
  </si>
  <si>
    <t>3.07</t>
  </si>
  <si>
    <t>尚和圩堤右岸</t>
  </si>
  <si>
    <t>3.29</t>
  </si>
  <si>
    <t>新南居圩堤左岸</t>
  </si>
  <si>
    <t>2.81</t>
  </si>
  <si>
    <r>
      <rPr>
        <sz val="8"/>
        <rFont val="宋体"/>
        <charset val="134"/>
      </rPr>
      <t>新南居圩堤右岸</t>
    </r>
    <r>
      <rPr>
        <sz val="8"/>
        <rFont val="Times New Roman"/>
        <charset val="134"/>
      </rPr>
      <t>1</t>
    </r>
  </si>
  <si>
    <t>2.84</t>
  </si>
  <si>
    <r>
      <rPr>
        <sz val="8"/>
        <rFont val="宋体"/>
        <charset val="134"/>
      </rPr>
      <t>新南居圩堤右岸</t>
    </r>
    <r>
      <rPr>
        <sz val="8"/>
        <rFont val="Times New Roman"/>
        <charset val="134"/>
      </rPr>
      <t>2</t>
    </r>
  </si>
  <si>
    <t>2.33</t>
  </si>
  <si>
    <t>海口圩堤</t>
  </si>
  <si>
    <t>1.8</t>
  </si>
  <si>
    <t>李宅圩堤</t>
  </si>
  <si>
    <t>1.72</t>
  </si>
  <si>
    <t>中洲圩堤</t>
  </si>
  <si>
    <t>3.6</t>
  </si>
  <si>
    <t>城市防洪工程</t>
  </si>
  <si>
    <t>重点易涝区排涝工程</t>
  </si>
  <si>
    <t xml:space="preserve">    德兴市城区涝区</t>
  </si>
  <si>
    <r>
      <rPr>
        <sz val="8"/>
        <color rgb="FFFF0000"/>
        <rFont val="宋体"/>
        <charset val="134"/>
      </rPr>
      <t>涝区面积</t>
    </r>
    <r>
      <rPr>
        <sz val="8"/>
        <color rgb="FFFF0000"/>
        <rFont val="Times New Roman"/>
        <charset val="134"/>
      </rPr>
      <t>6.8km2</t>
    </r>
    <r>
      <rPr>
        <sz val="8"/>
        <color rgb="FFFF0000"/>
        <rFont val="宋体"/>
        <charset val="134"/>
      </rPr>
      <t>、整治河（沟）长度</t>
    </r>
    <r>
      <rPr>
        <sz val="8"/>
        <color rgb="FFFF0000"/>
        <rFont val="Times New Roman"/>
        <charset val="134"/>
      </rPr>
      <t>4.3km</t>
    </r>
    <r>
      <rPr>
        <sz val="8"/>
        <color rgb="FFFF0000"/>
        <rFont val="宋体"/>
        <charset val="134"/>
      </rPr>
      <t>、新建排涝泵站</t>
    </r>
    <r>
      <rPr>
        <sz val="8"/>
        <color rgb="FFFF0000"/>
        <rFont val="Times New Roman"/>
        <charset val="134"/>
      </rPr>
      <t>3</t>
    </r>
    <r>
      <rPr>
        <sz val="8"/>
        <color rgb="FFFF0000"/>
        <rFont val="宋体"/>
        <charset val="134"/>
      </rPr>
      <t>座</t>
    </r>
  </si>
  <si>
    <t>德兴市治涝规划</t>
  </si>
  <si>
    <t xml:space="preserve">    德兴市海口镇涝区</t>
  </si>
  <si>
    <r>
      <rPr>
        <sz val="8"/>
        <color rgb="FFFF0000"/>
        <rFont val="宋体"/>
        <charset val="134"/>
      </rPr>
      <t>涝区面积</t>
    </r>
    <r>
      <rPr>
        <sz val="8"/>
        <color rgb="FFFF0000"/>
        <rFont val="Times New Roman"/>
        <charset val="134"/>
      </rPr>
      <t>4.9km2</t>
    </r>
    <r>
      <rPr>
        <sz val="8"/>
        <color rgb="FFFF0000"/>
        <rFont val="宋体"/>
        <charset val="134"/>
      </rPr>
      <t>、整治河（沟）长度</t>
    </r>
    <r>
      <rPr>
        <sz val="8"/>
        <color rgb="FFFF0000"/>
        <rFont val="Times New Roman"/>
        <charset val="134"/>
      </rPr>
      <t>5.06km</t>
    </r>
  </si>
  <si>
    <t>德兴市香屯街道涝区</t>
  </si>
  <si>
    <t>涝区面积3.2km2、整治河（沟）长度5km</t>
  </si>
  <si>
    <t xml:space="preserve">    德兴市花桥镇涝区</t>
  </si>
  <si>
    <t>涝区面积2.7km2、整治河（沟）长度1.67km、新建排涝涵闸1座</t>
  </si>
  <si>
    <t xml:space="preserve">    德兴市泗洲镇涝区</t>
  </si>
  <si>
    <t>涝区面积3.3km2、整治河（沟）长度4.52km</t>
  </si>
  <si>
    <t xml:space="preserve">    德兴市新营街道涝区</t>
  </si>
  <si>
    <t>涝区面积4.5km2、整治河（沟）长度4.32km、新建排涝涵闸1座</t>
  </si>
  <si>
    <t xml:space="preserve">    德兴市张村乡涝区（长乐水）</t>
  </si>
  <si>
    <t>涝区面积3.6km2、整治河（沟）长度4.48km</t>
  </si>
  <si>
    <t xml:space="preserve">    德兴市黄柏乡涝区</t>
  </si>
  <si>
    <t>涝区面积8km2、整治河（沟）长度1.57km、新建排涝涵闸1座</t>
  </si>
  <si>
    <r>
      <rPr>
        <b/>
        <sz val="8"/>
        <rFont val="宋体"/>
        <charset val="134"/>
      </rPr>
      <t>大中型病险水库除险加固工程</t>
    </r>
  </si>
  <si>
    <r>
      <rPr>
        <b/>
        <sz val="8"/>
        <rFont val="宋体"/>
        <charset val="134"/>
      </rPr>
      <t>小型病险水库除险加固工程</t>
    </r>
  </si>
  <si>
    <t>德兴市小型水库除险加固工程</t>
  </si>
  <si>
    <t>上饶</t>
  </si>
  <si>
    <t>德兴</t>
  </si>
  <si>
    <t>其中1座小（1）型水库，14座小（2)型水库</t>
  </si>
  <si>
    <r>
      <rPr>
        <b/>
        <sz val="8"/>
        <rFont val="宋体"/>
        <charset val="134"/>
      </rPr>
      <t>大中型病险水闸除险加固工程</t>
    </r>
  </si>
  <si>
    <t>洪患村镇洪涝整治工程</t>
  </si>
  <si>
    <t>德兴市洪患村镇洪涝整治项目</t>
  </si>
  <si>
    <t>整治洪患村镇32个</t>
  </si>
  <si>
    <t>补短板</t>
  </si>
  <si>
    <t>其它</t>
  </si>
  <si>
    <r>
      <rPr>
        <b/>
        <sz val="8"/>
        <rFont val="宋体"/>
        <charset val="134"/>
      </rPr>
      <t>二</t>
    </r>
  </si>
  <si>
    <r>
      <rPr>
        <b/>
        <sz val="8"/>
        <rFont val="宋体"/>
        <charset val="134"/>
      </rPr>
      <t>供水安全建设</t>
    </r>
  </si>
  <si>
    <t>农村供水保障工程</t>
  </si>
  <si>
    <t>德兴市小型集中式供水续建、改建（最后一公里）工程</t>
  </si>
  <si>
    <r>
      <rPr>
        <sz val="8"/>
        <color rgb="FFFF0000"/>
        <rFont val="宋体"/>
        <charset val="134"/>
      </rPr>
      <t>工程数量</t>
    </r>
    <r>
      <rPr>
        <sz val="8"/>
        <color rgb="FFFF0000"/>
        <rFont val="Times New Roman"/>
        <charset val="134"/>
      </rPr>
      <t>16</t>
    </r>
    <r>
      <rPr>
        <sz val="8"/>
        <color rgb="FFFF0000"/>
        <rFont val="宋体"/>
        <charset val="134"/>
      </rPr>
      <t>个、供水人口</t>
    </r>
    <r>
      <rPr>
        <sz val="8"/>
        <color rgb="FFFF0000"/>
        <rFont val="Times New Roman"/>
        <charset val="134"/>
      </rPr>
      <t>7.2</t>
    </r>
    <r>
      <rPr>
        <sz val="8"/>
        <color rgb="FFFF0000"/>
        <rFont val="宋体"/>
        <charset val="134"/>
      </rPr>
      <t>万人等</t>
    </r>
  </si>
  <si>
    <t>德兴市“十四五”农村供水保障规划</t>
  </si>
  <si>
    <t>初设已批</t>
  </si>
  <si>
    <t>德兴市小型集中式供水工程续建、改建（农饮最后一公里）建设项目部</t>
  </si>
  <si>
    <t>城乡一体化供水工程</t>
  </si>
  <si>
    <t>德兴市城乡一体化供水工程</t>
  </si>
  <si>
    <t>续建</t>
  </si>
  <si>
    <r>
      <rPr>
        <sz val="8"/>
        <color rgb="FFFF0000"/>
        <rFont val="宋体"/>
        <charset val="134"/>
      </rPr>
      <t>工程数量</t>
    </r>
    <r>
      <rPr>
        <sz val="8"/>
        <color rgb="FFFF0000"/>
        <rFont val="Times New Roman"/>
        <charset val="134"/>
      </rPr>
      <t>3</t>
    </r>
    <r>
      <rPr>
        <sz val="8"/>
        <color rgb="FFFF0000"/>
        <rFont val="宋体"/>
        <charset val="134"/>
      </rPr>
      <t>个、供水人口</t>
    </r>
    <r>
      <rPr>
        <sz val="8"/>
        <color rgb="FFFF0000"/>
        <rFont val="Times New Roman"/>
        <charset val="134"/>
      </rPr>
      <t>5.8076</t>
    </r>
    <r>
      <rPr>
        <sz val="8"/>
        <color rgb="FFFF0000"/>
        <rFont val="宋体"/>
        <charset val="134"/>
      </rPr>
      <t>万人等</t>
    </r>
  </si>
  <si>
    <t>德兴润泉供水有限公司</t>
  </si>
  <si>
    <t>新建水库工程</t>
  </si>
  <si>
    <t>德兴市若坑水库</t>
  </si>
  <si>
    <r>
      <rPr>
        <sz val="8"/>
        <color rgb="FFFF0000"/>
        <rFont val="宋体"/>
        <charset val="134"/>
      </rPr>
      <t>总库容</t>
    </r>
    <r>
      <rPr>
        <sz val="8"/>
        <color rgb="FFFF0000"/>
        <rFont val="Times New Roman"/>
        <charset val="134"/>
      </rPr>
      <t>16.99</t>
    </r>
    <r>
      <rPr>
        <sz val="8"/>
        <color rgb="FFFF0000"/>
        <rFont val="宋体"/>
        <charset val="134"/>
      </rPr>
      <t>万</t>
    </r>
    <r>
      <rPr>
        <sz val="8"/>
        <color rgb="FFFF0000"/>
        <rFont val="Times New Roman"/>
        <charset val="134"/>
      </rPr>
      <t>m3</t>
    </r>
    <r>
      <rPr>
        <sz val="8"/>
        <color rgb="FFFF0000"/>
        <rFont val="宋体"/>
        <charset val="134"/>
      </rPr>
      <t>、兴利库容</t>
    </r>
    <r>
      <rPr>
        <sz val="8"/>
        <color rgb="FFFF0000"/>
        <rFont val="Times New Roman"/>
        <charset val="134"/>
      </rPr>
      <t>15.23</t>
    </r>
    <r>
      <rPr>
        <sz val="8"/>
        <color rgb="FFFF0000"/>
        <rFont val="宋体"/>
        <charset val="134"/>
      </rPr>
      <t>万</t>
    </r>
    <r>
      <rPr>
        <sz val="8"/>
        <color rgb="FFFF0000"/>
        <rFont val="Times New Roman"/>
        <charset val="134"/>
      </rPr>
      <t>m3</t>
    </r>
  </si>
  <si>
    <t>德兴市新改（扩）建水库规划</t>
  </si>
  <si>
    <t>可研已批</t>
  </si>
  <si>
    <t>灌溉</t>
  </si>
  <si>
    <t>德兴市港头水库</t>
  </si>
  <si>
    <t>德兴市群山水库</t>
  </si>
  <si>
    <r>
      <rPr>
        <sz val="8"/>
        <color rgb="FFFF0000"/>
        <rFont val="宋体"/>
        <charset val="134"/>
      </rPr>
      <t>总库容</t>
    </r>
    <r>
      <rPr>
        <sz val="8"/>
        <color rgb="FFFF0000"/>
        <rFont val="Times New Roman"/>
        <charset val="134"/>
      </rPr>
      <t>11.64</t>
    </r>
    <r>
      <rPr>
        <sz val="8"/>
        <color rgb="FFFF0000"/>
        <rFont val="宋体"/>
        <charset val="134"/>
      </rPr>
      <t>万</t>
    </r>
    <r>
      <rPr>
        <sz val="8"/>
        <color rgb="FFFF0000"/>
        <rFont val="Times New Roman"/>
        <charset val="134"/>
      </rPr>
      <t>m3</t>
    </r>
    <r>
      <rPr>
        <sz val="8"/>
        <color rgb="FFFF0000"/>
        <rFont val="宋体"/>
        <charset val="134"/>
      </rPr>
      <t>、兴利库容</t>
    </r>
    <r>
      <rPr>
        <sz val="8"/>
        <color rgb="FFFF0000"/>
        <rFont val="Times New Roman"/>
        <charset val="134"/>
      </rPr>
      <t>10.8</t>
    </r>
    <r>
      <rPr>
        <sz val="8"/>
        <color rgb="FFFF0000"/>
        <rFont val="宋体"/>
        <charset val="134"/>
      </rPr>
      <t>万</t>
    </r>
    <r>
      <rPr>
        <sz val="8"/>
        <color rgb="FFFF0000"/>
        <rFont val="Times New Roman"/>
        <charset val="134"/>
      </rPr>
      <t>m3</t>
    </r>
  </si>
  <si>
    <t>德兴市下坞水库</t>
  </si>
  <si>
    <r>
      <rPr>
        <sz val="8"/>
        <color rgb="FFFF0000"/>
        <rFont val="宋体"/>
        <charset val="134"/>
      </rPr>
      <t>总库容</t>
    </r>
    <r>
      <rPr>
        <sz val="8"/>
        <color rgb="FFFF0000"/>
        <rFont val="Times New Roman"/>
        <charset val="134"/>
      </rPr>
      <t>13.28</t>
    </r>
    <r>
      <rPr>
        <sz val="8"/>
        <color rgb="FFFF0000"/>
        <rFont val="宋体"/>
        <charset val="134"/>
      </rPr>
      <t>万</t>
    </r>
    <r>
      <rPr>
        <sz val="8"/>
        <color rgb="FFFF0000"/>
        <rFont val="Times New Roman"/>
        <charset val="134"/>
      </rPr>
      <t>m3</t>
    </r>
    <r>
      <rPr>
        <sz val="8"/>
        <color rgb="FFFF0000"/>
        <rFont val="宋体"/>
        <charset val="134"/>
      </rPr>
      <t>、兴利库容</t>
    </r>
    <r>
      <rPr>
        <sz val="8"/>
        <color rgb="FFFF0000"/>
        <rFont val="Times New Roman"/>
        <charset val="134"/>
      </rPr>
      <t>11.52</t>
    </r>
    <r>
      <rPr>
        <sz val="8"/>
        <color rgb="FFFF0000"/>
        <rFont val="宋体"/>
        <charset val="134"/>
      </rPr>
      <t>万</t>
    </r>
    <r>
      <rPr>
        <sz val="8"/>
        <color rgb="FFFF0000"/>
        <rFont val="Times New Roman"/>
        <charset val="134"/>
      </rPr>
      <t>m3</t>
    </r>
  </si>
  <si>
    <t>德兴市杨梅岭水库</t>
  </si>
  <si>
    <r>
      <rPr>
        <sz val="8"/>
        <color rgb="FFFF0000"/>
        <rFont val="宋体"/>
        <charset val="134"/>
      </rPr>
      <t>总库容</t>
    </r>
    <r>
      <rPr>
        <sz val="8"/>
        <color rgb="FFFF0000"/>
        <rFont val="Times New Roman"/>
        <charset val="134"/>
      </rPr>
      <t>12.11</t>
    </r>
    <r>
      <rPr>
        <sz val="8"/>
        <color rgb="FFFF0000"/>
        <rFont val="宋体"/>
        <charset val="134"/>
      </rPr>
      <t>万</t>
    </r>
    <r>
      <rPr>
        <sz val="8"/>
        <color rgb="FFFF0000"/>
        <rFont val="Times New Roman"/>
        <charset val="134"/>
      </rPr>
      <t>m3</t>
    </r>
    <r>
      <rPr>
        <sz val="8"/>
        <color rgb="FFFF0000"/>
        <rFont val="宋体"/>
        <charset val="134"/>
      </rPr>
      <t>、兴利库容</t>
    </r>
    <r>
      <rPr>
        <sz val="8"/>
        <color rgb="FFFF0000"/>
        <rFont val="Times New Roman"/>
        <charset val="134"/>
      </rPr>
      <t>10.35</t>
    </r>
    <r>
      <rPr>
        <sz val="8"/>
        <color rgb="FFFF0000"/>
        <rFont val="宋体"/>
        <charset val="134"/>
      </rPr>
      <t>万</t>
    </r>
    <r>
      <rPr>
        <sz val="8"/>
        <color rgb="FFFF0000"/>
        <rFont val="Times New Roman"/>
        <charset val="134"/>
      </rPr>
      <t>m3</t>
    </r>
  </si>
  <si>
    <t>德兴市坝窝岭背水库</t>
  </si>
  <si>
    <r>
      <rPr>
        <sz val="8"/>
        <color rgb="FFFF0000"/>
        <rFont val="宋体"/>
        <charset val="134"/>
      </rPr>
      <t>总库容</t>
    </r>
    <r>
      <rPr>
        <sz val="8"/>
        <color rgb="FFFF0000"/>
        <rFont val="Times New Roman"/>
        <charset val="134"/>
      </rPr>
      <t>13</t>
    </r>
    <r>
      <rPr>
        <sz val="8"/>
        <color rgb="FFFF0000"/>
        <rFont val="宋体"/>
        <charset val="134"/>
      </rPr>
      <t>万</t>
    </r>
    <r>
      <rPr>
        <sz val="8"/>
        <color rgb="FFFF0000"/>
        <rFont val="Times New Roman"/>
        <charset val="134"/>
      </rPr>
      <t>m3</t>
    </r>
    <r>
      <rPr>
        <sz val="8"/>
        <color rgb="FFFF0000"/>
        <rFont val="宋体"/>
        <charset val="134"/>
      </rPr>
      <t>、兴利库容</t>
    </r>
    <r>
      <rPr>
        <sz val="8"/>
        <color rgb="FFFF0000"/>
        <rFont val="Times New Roman"/>
        <charset val="134"/>
      </rPr>
      <t>10</t>
    </r>
    <r>
      <rPr>
        <sz val="8"/>
        <color rgb="FFFF0000"/>
        <rFont val="宋体"/>
        <charset val="134"/>
      </rPr>
      <t>万</t>
    </r>
    <r>
      <rPr>
        <sz val="8"/>
        <color rgb="FFFF0000"/>
        <rFont val="Times New Roman"/>
        <charset val="134"/>
      </rPr>
      <t>m3</t>
    </r>
  </si>
  <si>
    <t>德兴市桂湖水库</t>
  </si>
  <si>
    <r>
      <rPr>
        <sz val="8"/>
        <rFont val="宋体"/>
        <charset val="134"/>
      </rPr>
      <t>总库容</t>
    </r>
    <r>
      <rPr>
        <sz val="8"/>
        <rFont val="Times New Roman"/>
        <charset val="134"/>
      </rPr>
      <t>7196</t>
    </r>
    <r>
      <rPr>
        <sz val="8"/>
        <rFont val="宋体"/>
        <charset val="134"/>
      </rPr>
      <t>万</t>
    </r>
    <r>
      <rPr>
        <sz val="8"/>
        <rFont val="Times New Roman"/>
        <charset val="134"/>
      </rPr>
      <t>m3</t>
    </r>
    <r>
      <rPr>
        <sz val="8"/>
        <rFont val="宋体"/>
        <charset val="134"/>
      </rPr>
      <t>、兴利库容</t>
    </r>
    <r>
      <rPr>
        <sz val="8"/>
        <rFont val="Times New Roman"/>
        <charset val="134"/>
      </rPr>
      <t>4485</t>
    </r>
    <r>
      <rPr>
        <sz val="8"/>
        <rFont val="宋体"/>
        <charset val="134"/>
      </rPr>
      <t>万</t>
    </r>
    <r>
      <rPr>
        <sz val="8"/>
        <rFont val="Times New Roman"/>
        <charset val="134"/>
      </rPr>
      <t>m3</t>
    </r>
  </si>
  <si>
    <t>供水、灌溉、发电、防洪</t>
  </si>
  <si>
    <r>
      <rPr>
        <b/>
        <sz val="8"/>
        <rFont val="宋体"/>
        <charset val="134"/>
      </rPr>
      <t>城市应急备用水源工程</t>
    </r>
  </si>
  <si>
    <t>德兴市城市应急水源项目</t>
  </si>
  <si>
    <r>
      <rPr>
        <sz val="8"/>
        <color rgb="FFFF0000"/>
        <rFont val="宋体"/>
        <charset val="134"/>
      </rPr>
      <t>水源名称：五七水库，管道长度</t>
    </r>
    <r>
      <rPr>
        <sz val="8"/>
        <color rgb="FFFF0000"/>
        <rFont val="Times New Roman"/>
        <charset val="134"/>
      </rPr>
      <t>7.286km</t>
    </r>
    <r>
      <rPr>
        <sz val="8"/>
        <color rgb="FFFF0000"/>
        <rFont val="宋体"/>
        <charset val="134"/>
      </rPr>
      <t>，隧洞</t>
    </r>
    <r>
      <rPr>
        <sz val="8"/>
        <color rgb="FFFF0000"/>
        <rFont val="Times New Roman"/>
        <charset val="134"/>
      </rPr>
      <t>345m</t>
    </r>
  </si>
  <si>
    <t>江西省城市应急备用水源建设规划布局规划</t>
  </si>
  <si>
    <r>
      <rPr>
        <b/>
        <sz val="8"/>
        <rFont val="宋体"/>
        <charset val="134"/>
      </rPr>
      <t>大中型灌区续建配套与现代化改造</t>
    </r>
  </si>
  <si>
    <t>德兴市黄柏灌区续建配套与现代化改造工程</t>
  </si>
  <si>
    <r>
      <rPr>
        <sz val="8"/>
        <color rgb="FFFF0000"/>
        <rFont val="宋体"/>
        <charset val="134"/>
      </rPr>
      <t>灌溉范围长乐水和建节水沿线，设计灌溉面积</t>
    </r>
    <r>
      <rPr>
        <sz val="8"/>
        <color rgb="FFFF0000"/>
        <rFont val="Times New Roman"/>
        <charset val="134"/>
      </rPr>
      <t>1.2</t>
    </r>
    <r>
      <rPr>
        <sz val="8"/>
        <color rgb="FFFF0000"/>
        <rFont val="宋体"/>
        <charset val="134"/>
      </rPr>
      <t>万亩，整治骨干渠道长度</t>
    </r>
    <r>
      <rPr>
        <sz val="8"/>
        <color rgb="FFFF0000"/>
        <rFont val="Times New Roman"/>
        <charset val="134"/>
      </rPr>
      <t>30km</t>
    </r>
  </si>
  <si>
    <t>为了提高灌溉用水利用率，达到节水目的</t>
  </si>
  <si>
    <r>
      <rPr>
        <b/>
        <sz val="8"/>
        <rFont val="宋体"/>
        <charset val="134"/>
      </rPr>
      <t>小型灌区配套改造工程</t>
    </r>
  </si>
  <si>
    <t>新建大中型灌区工程</t>
  </si>
  <si>
    <t>抗旱应急工程</t>
  </si>
  <si>
    <t>德兴市抗旱应急提灌</t>
  </si>
  <si>
    <t>新建提灌站11座、渠道整治</t>
  </si>
  <si>
    <t>抗旱规划</t>
  </si>
  <si>
    <t>德兴市抗旱应急泵站改造</t>
  </si>
  <si>
    <r>
      <rPr>
        <sz val="8"/>
        <color rgb="FFFF0000"/>
        <rFont val="宋体"/>
        <charset val="134"/>
      </rPr>
      <t>改造泵站</t>
    </r>
    <r>
      <rPr>
        <sz val="8"/>
        <color rgb="FFFF0000"/>
        <rFont val="Times New Roman"/>
        <charset val="134"/>
      </rPr>
      <t>30</t>
    </r>
    <r>
      <rPr>
        <sz val="8"/>
        <color rgb="FFFF0000"/>
        <rFont val="宋体"/>
        <charset val="134"/>
      </rPr>
      <t>座</t>
    </r>
  </si>
  <si>
    <t>山塘综合整治工程</t>
  </si>
  <si>
    <t>德兴市重点山塘整治项目</t>
  </si>
  <si>
    <t>未整治山塘474座，其中十四五期间整治84座</t>
  </si>
  <si>
    <t>保障农田灌溉用水</t>
  </si>
  <si>
    <r>
      <rPr>
        <b/>
        <sz val="8"/>
        <rFont val="宋体"/>
        <charset val="134"/>
      </rPr>
      <t>节水型社会达标建设</t>
    </r>
  </si>
  <si>
    <t>德兴市县域节水型社会达标建设工作</t>
  </si>
  <si>
    <t>节水型企业、节水型单位、节水型小区、节水型搞笑。水资源监测设施设备及宣传</t>
  </si>
  <si>
    <r>
      <rPr>
        <sz val="8"/>
        <color rgb="FFFF0000"/>
        <rFont val="宋体"/>
        <charset val="134"/>
      </rPr>
      <t>《水利部关于开展县域节水型社会达标建设工作的通知》（水资源〔</t>
    </r>
    <r>
      <rPr>
        <sz val="8"/>
        <color rgb="FFFF0000"/>
        <rFont val="Times New Roman"/>
        <charset val="134"/>
      </rPr>
      <t>2017</t>
    </r>
    <r>
      <rPr>
        <sz val="8"/>
        <color rgb="FFFF0000"/>
        <rFont val="宋体"/>
        <charset val="134"/>
      </rPr>
      <t>］</t>
    </r>
    <r>
      <rPr>
        <sz val="8"/>
        <color rgb="FFFF0000"/>
        <rFont val="Times New Roman"/>
        <charset val="134"/>
      </rPr>
      <t>184</t>
    </r>
    <r>
      <rPr>
        <sz val="8"/>
        <color rgb="FFFF0000"/>
        <rFont val="宋体"/>
        <charset val="134"/>
      </rPr>
      <t>号）和《江西省水利厅关于加快推进县域节水型社会达标建设工作的通知》（赣水资源字〔</t>
    </r>
    <r>
      <rPr>
        <sz val="8"/>
        <color rgb="FFFF0000"/>
        <rFont val="Times New Roman"/>
        <charset val="134"/>
      </rPr>
      <t>2018</t>
    </r>
    <r>
      <rPr>
        <sz val="8"/>
        <color rgb="FFFF0000"/>
        <rFont val="宋体"/>
        <charset val="134"/>
      </rPr>
      <t>］</t>
    </r>
    <r>
      <rPr>
        <sz val="8"/>
        <color rgb="FFFF0000"/>
        <rFont val="Times New Roman"/>
        <charset val="134"/>
      </rPr>
      <t>25</t>
    </r>
    <r>
      <rPr>
        <sz val="8"/>
        <color rgb="FFFF0000"/>
        <rFont val="宋体"/>
        <charset val="134"/>
      </rPr>
      <t>号）</t>
    </r>
  </si>
  <si>
    <t>婺源县水利局</t>
  </si>
  <si>
    <t>水资源节约与保护</t>
  </si>
  <si>
    <r>
      <rPr>
        <b/>
        <sz val="8"/>
        <rFont val="宋体"/>
        <charset val="134"/>
      </rPr>
      <t>三</t>
    </r>
  </si>
  <si>
    <r>
      <rPr>
        <b/>
        <sz val="8"/>
        <rFont val="宋体"/>
        <charset val="134"/>
      </rPr>
      <t>水生态安全建设</t>
    </r>
  </si>
  <si>
    <t>水土流失综合治理工程</t>
  </si>
  <si>
    <t>德兴市绕二小流域</t>
  </si>
  <si>
    <t>德兴市黄柏小流域</t>
  </si>
  <si>
    <t>德兴市长溪小流域</t>
  </si>
  <si>
    <t>德兴市宋家小流域</t>
  </si>
  <si>
    <t>德兴市锦坑小流域</t>
  </si>
  <si>
    <t>德兴市万村小流域</t>
  </si>
  <si>
    <t>德兴市墩上小流域</t>
  </si>
  <si>
    <t>沙畈小流域</t>
  </si>
  <si>
    <t>舒家小流域</t>
  </si>
  <si>
    <t>李宅小流域</t>
  </si>
  <si>
    <t>新岗山小流域</t>
  </si>
  <si>
    <t>杨梅岭小流域</t>
  </si>
  <si>
    <t>体泉小流域</t>
  </si>
  <si>
    <t>农村水电建设</t>
  </si>
  <si>
    <t>德兴市农村小水电增效扩容改造项目</t>
  </si>
  <si>
    <r>
      <rPr>
        <sz val="8"/>
        <color rgb="FFFF0000"/>
        <rFont val="Times New Roman"/>
        <charset val="134"/>
      </rPr>
      <t>4</t>
    </r>
    <r>
      <rPr>
        <sz val="8"/>
        <color rgb="FFFF0000"/>
        <rFont val="宋体"/>
        <charset val="134"/>
      </rPr>
      <t>座水电站增效扩容改造，装机1600kw</t>
    </r>
  </si>
  <si>
    <r>
      <rPr>
        <b/>
        <sz val="8"/>
        <rFont val="宋体"/>
        <charset val="134"/>
      </rPr>
      <t>城市水系连通及水环境综合治理</t>
    </r>
  </si>
  <si>
    <t>农村水系综合治理工程</t>
  </si>
  <si>
    <t>江西省德兴市水系连通及农村水系综合整治工程</t>
  </si>
  <si>
    <r>
      <rPr>
        <sz val="8"/>
        <color rgb="FFFF0000"/>
        <rFont val="宋体"/>
        <charset val="134"/>
      </rPr>
      <t>治理河道总长</t>
    </r>
    <r>
      <rPr>
        <sz val="8"/>
        <color rgb="FFFF0000"/>
        <rFont val="Times New Roman"/>
        <charset val="134"/>
      </rPr>
      <t>594.7</t>
    </r>
    <r>
      <rPr>
        <sz val="8"/>
        <color rgb="FFFF0000"/>
        <rFont val="宋体"/>
        <charset val="134"/>
      </rPr>
      <t>公里</t>
    </r>
  </si>
  <si>
    <t>改善河流水生态环境，提高防洪排涝标准、提升农村地区水安全保障能力。</t>
  </si>
  <si>
    <r>
      <rPr>
        <b/>
        <sz val="8"/>
        <rFont val="宋体"/>
        <charset val="134"/>
      </rPr>
      <t>水生态修复工程</t>
    </r>
  </si>
  <si>
    <t>（1）</t>
  </si>
  <si>
    <t>德兴市桂湖水水生态修复工程</t>
  </si>
  <si>
    <t>河道疏浚、护岸、新建堤岸、护坡、水景观、绿化等</t>
  </si>
  <si>
    <t>德兴市桂湖水流域生态综合治理规划</t>
  </si>
  <si>
    <t>（2）</t>
  </si>
  <si>
    <t>德兴市陇首水水生态修复工程</t>
  </si>
  <si>
    <t>德兴市陇首水流域生态综合治理规划</t>
  </si>
  <si>
    <t>（3）</t>
  </si>
  <si>
    <t>乐安河水生态修复工程</t>
  </si>
  <si>
    <t>治理河长51km，河道清障、清淤疏浚、岸坡整治、生态涵养</t>
  </si>
  <si>
    <t>（4）</t>
  </si>
  <si>
    <t>建节水水生态修复工程</t>
  </si>
  <si>
    <t>治理河长37.2km，河道清障、清淤疏浚、岸坡整治、生态涵养</t>
  </si>
  <si>
    <t>（5）</t>
  </si>
  <si>
    <t>体泉水水生态修复工程</t>
  </si>
  <si>
    <t>治理河长35.2km，河道清障、清淤疏浚、岸坡整治、生态涵养</t>
  </si>
  <si>
    <t>（6）</t>
  </si>
  <si>
    <t>李宅水水生态修复工程</t>
  </si>
  <si>
    <t>治理河长32.9km，河道清障、清淤疏浚、岸坡整治、生态涵养</t>
  </si>
  <si>
    <t>（7）</t>
  </si>
  <si>
    <t>长乐水水生态修复工程</t>
  </si>
  <si>
    <t>治理河长19.2km，河道清障、清淤疏浚、岸坡整治、生态涵养</t>
  </si>
  <si>
    <t>（8）</t>
  </si>
  <si>
    <t>昄大水水生态修复工程</t>
  </si>
  <si>
    <t>治理河长29.7km，河道清障、清淤疏浚、岸坡整治、生态涵养</t>
  </si>
  <si>
    <t>（9）</t>
  </si>
  <si>
    <t>重溪水水生态修复工程</t>
  </si>
  <si>
    <t>治理河长21km，河道清障、清淤疏浚、岸坡整治、生态涵养</t>
  </si>
  <si>
    <t>（10）</t>
  </si>
  <si>
    <t>梅溪水水生态修复工程</t>
  </si>
  <si>
    <t>治理河长17.2km，河道清障、清淤疏浚、岸坡整治、生态涵养</t>
  </si>
  <si>
    <r>
      <rPr>
        <b/>
        <sz val="8"/>
        <rFont val="宋体"/>
        <charset val="134"/>
      </rPr>
      <t>四</t>
    </r>
  </si>
  <si>
    <t>水利信息化建设</t>
  </si>
  <si>
    <t>1</t>
  </si>
  <si>
    <t>防汛抗旱信息化建设</t>
  </si>
  <si>
    <r>
      <rPr>
        <sz val="8"/>
        <color rgb="FFFF0000"/>
        <rFont val="Times New Roman"/>
        <charset val="134"/>
      </rPr>
      <t xml:space="preserve">    </t>
    </r>
    <r>
      <rPr>
        <sz val="8"/>
        <color rgb="FFFF0000"/>
        <rFont val="宋体"/>
        <charset val="134"/>
      </rPr>
      <t>德兴市洪水风险图编制项目</t>
    </r>
  </si>
  <si>
    <t>编制全市范围内洪水影响范围风险图。</t>
  </si>
  <si>
    <t>德兴市双溪双河口梯级水库防洪联合调度方案编制项目</t>
  </si>
  <si>
    <t>编制双溪水库双河口两座梯级中型水库防洪联合调度方案。</t>
  </si>
  <si>
    <t>2</t>
  </si>
  <si>
    <r>
      <rPr>
        <b/>
        <sz val="8"/>
        <rFont val="宋体"/>
        <charset val="134"/>
      </rPr>
      <t>水资源管理信息化建设</t>
    </r>
  </si>
  <si>
    <t>3</t>
  </si>
  <si>
    <r>
      <rPr>
        <b/>
        <sz val="8"/>
        <rFont val="宋体"/>
        <charset val="134"/>
      </rPr>
      <t>河湖管理信息化建设</t>
    </r>
  </si>
  <si>
    <t>德兴市河长制信息管理平台</t>
  </si>
  <si>
    <t>河长制信息管理平台、视频监控等</t>
  </si>
  <si>
    <t>4</t>
  </si>
  <si>
    <t>大中型水利工程运行管理信息化建设</t>
  </si>
  <si>
    <t>小型水利工程运行管理信息化建设</t>
  </si>
  <si>
    <t>德兴市小型水利工程运行管理信息化建设项目</t>
  </si>
  <si>
    <r>
      <rPr>
        <sz val="8"/>
        <color rgb="FFFF0000"/>
        <rFont val="Times New Roman"/>
        <charset val="134"/>
      </rPr>
      <t xml:space="preserve">    </t>
    </r>
    <r>
      <rPr>
        <sz val="8"/>
        <color rgb="FFFF0000"/>
        <rFont val="宋体"/>
        <charset val="134"/>
      </rPr>
      <t>德兴市农村水电站生态流量监测设施及平台建设</t>
    </r>
  </si>
  <si>
    <t>农村水电站生态流量监测设施及平台建设</t>
  </si>
  <si>
    <r>
      <rPr>
        <sz val="8"/>
        <color rgb="FFFF0000"/>
        <rFont val="宋体"/>
        <charset val="134"/>
      </rPr>
      <t>赣水农电</t>
    </r>
    <r>
      <rPr>
        <sz val="8"/>
        <color rgb="FFFF0000"/>
        <rFont val="Times New Roman"/>
        <charset val="134"/>
      </rPr>
      <t>[2019]5</t>
    </r>
    <r>
      <rPr>
        <sz val="8"/>
        <color rgb="FFFF0000"/>
        <rFont val="宋体"/>
        <charset val="134"/>
      </rPr>
      <t>号</t>
    </r>
  </si>
  <si>
    <t>方案在编</t>
  </si>
  <si>
    <t>水利工程建设管理信息化建设</t>
  </si>
  <si>
    <r>
      <rPr>
        <b/>
        <sz val="8"/>
        <rFont val="宋体"/>
        <charset val="134"/>
      </rPr>
      <t>其它</t>
    </r>
  </si>
  <si>
    <r>
      <rPr>
        <b/>
        <sz val="8"/>
        <rFont val="宋体"/>
        <charset val="134"/>
      </rPr>
      <t>五</t>
    </r>
  </si>
  <si>
    <t>管理能力提升建设</t>
  </si>
  <si>
    <r>
      <rPr>
        <b/>
        <sz val="8"/>
        <rFont val="宋体"/>
        <charset val="134"/>
      </rPr>
      <t>水利科技基础设施建设</t>
    </r>
  </si>
  <si>
    <r>
      <rPr>
        <b/>
        <sz val="8"/>
        <rFont val="宋体"/>
        <charset val="134"/>
      </rPr>
      <t>水利前期工作</t>
    </r>
  </si>
  <si>
    <r>
      <rPr>
        <b/>
        <sz val="8"/>
        <rFont val="宋体"/>
        <charset val="134"/>
      </rPr>
      <t>人才队伍建设</t>
    </r>
  </si>
  <si>
    <r>
      <rPr>
        <b/>
        <sz val="8"/>
        <rFont val="宋体"/>
        <charset val="134"/>
      </rPr>
      <t>科研教育及科技推广</t>
    </r>
  </si>
  <si>
    <t>德兴市重点物资仓库及防汛物资</t>
  </si>
  <si>
    <r>
      <rPr>
        <sz val="8"/>
        <color rgb="FFFF0000"/>
        <rFont val="宋体"/>
        <charset val="134"/>
      </rPr>
      <t>建设砖混结构的防汛物资储备仓库面积500</t>
    </r>
    <r>
      <rPr>
        <sz val="8"/>
        <color rgb="FFFF0000"/>
        <rFont val="Times New Roman"/>
        <charset val="134"/>
      </rPr>
      <t>m</t>
    </r>
    <r>
      <rPr>
        <vertAlign val="superscript"/>
        <sz val="8"/>
        <color rgb="FFFF0000"/>
        <rFont val="Times New Roman"/>
        <charset val="134"/>
      </rPr>
      <t>2</t>
    </r>
  </si>
  <si>
    <t>德兴市水行政执法能力建设</t>
  </si>
  <si>
    <t>水行政执法能力建设</t>
  </si>
  <si>
    <t>德兴市防汛抢险队</t>
  </si>
  <si>
    <t>防汛抢险队伍建设</t>
  </si>
  <si>
    <t>德兴市水利档案信息管理建设</t>
  </si>
  <si>
    <t>水利档案信息管理系统建设</t>
  </si>
  <si>
    <t>六</t>
  </si>
  <si>
    <t>其他工程</t>
  </si>
  <si>
    <r>
      <rPr>
        <sz val="8"/>
        <rFont val="Times New Roman"/>
        <charset val="134"/>
      </rPr>
      <t xml:space="preserve">    </t>
    </r>
    <r>
      <rPr>
        <sz val="8"/>
        <rFont val="宋体"/>
        <charset val="134"/>
      </rPr>
      <t>德兴市黄柏垣水利枢纽工程</t>
    </r>
  </si>
  <si>
    <r>
      <rPr>
        <sz val="8"/>
        <rFont val="宋体"/>
        <charset val="134"/>
      </rPr>
      <t>总库容</t>
    </r>
    <r>
      <rPr>
        <sz val="8"/>
        <rFont val="Times New Roman"/>
        <charset val="134"/>
      </rPr>
      <t>9193.93</t>
    </r>
    <r>
      <rPr>
        <sz val="8"/>
        <rFont val="宋体"/>
        <charset val="134"/>
      </rPr>
      <t>万</t>
    </r>
    <r>
      <rPr>
        <sz val="8"/>
        <rFont val="Times New Roman"/>
        <charset val="134"/>
      </rPr>
      <t>m</t>
    </r>
    <r>
      <rPr>
        <vertAlign val="superscript"/>
        <sz val="8"/>
        <rFont val="Times New Roman"/>
        <charset val="134"/>
      </rPr>
      <t>3</t>
    </r>
    <r>
      <rPr>
        <sz val="8"/>
        <rFont val="宋体"/>
        <charset val="134"/>
      </rPr>
      <t>、装机容量</t>
    </r>
    <r>
      <rPr>
        <sz val="8"/>
        <rFont val="Times New Roman"/>
        <charset val="134"/>
      </rPr>
      <t>1.1</t>
    </r>
    <r>
      <rPr>
        <sz val="8"/>
        <rFont val="宋体"/>
        <charset val="134"/>
      </rPr>
      <t>万千瓦、挡水建筑物、泄水建筑物、航道等。</t>
    </r>
  </si>
  <si>
    <t>可研已编，待审</t>
  </si>
  <si>
    <t>乐安河水电开发公司</t>
  </si>
  <si>
    <t>德兴市铜埠水利枢纽工程</t>
  </si>
  <si>
    <r>
      <rPr>
        <sz val="8"/>
        <rFont val="宋体"/>
        <charset val="134"/>
      </rPr>
      <t>总库容</t>
    </r>
    <r>
      <rPr>
        <sz val="8"/>
        <rFont val="Times New Roman"/>
        <charset val="134"/>
      </rPr>
      <t>4500</t>
    </r>
    <r>
      <rPr>
        <sz val="8"/>
        <rFont val="宋体"/>
        <charset val="134"/>
      </rPr>
      <t>万</t>
    </r>
    <r>
      <rPr>
        <sz val="8"/>
        <rFont val="Times New Roman"/>
        <charset val="134"/>
      </rPr>
      <t>m</t>
    </r>
    <r>
      <rPr>
        <vertAlign val="superscript"/>
        <sz val="8"/>
        <rFont val="Times New Roman"/>
        <charset val="134"/>
      </rPr>
      <t>3</t>
    </r>
    <r>
      <rPr>
        <sz val="8"/>
        <rFont val="宋体"/>
        <charset val="134"/>
      </rPr>
      <t>、挡水建筑物、泄水建筑物、航道等。</t>
    </r>
  </si>
  <si>
    <t>未开展</t>
  </si>
  <si>
    <t>企业投资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</si>
</sst>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[Red]\(0.00\)"/>
    <numFmt numFmtId="177" formatCode="0_ "/>
    <numFmt numFmtId="178" formatCode="&quot;德&quot;&quot;兴&quot;&quot;市&quot;@"/>
    <numFmt numFmtId="179" formatCode="&quot;德&quot;&quot;兴&quot;&quot;市&quot;@&quot;工&quot;&quot;程&quot;"/>
    <numFmt numFmtId="180" formatCode="&quot;德&quot;&quot;兴&quot;&quot;市&quot;@&quot;除&quot;&quot;险&quot;&quot;加&quot;&quot;固&quot;&quot;工&quot;&quot;程&quot;"/>
    <numFmt numFmtId="181" formatCode="&quot;治&quot;&quot;理&quot;&quot;堤&quot;&quot;线&quot;&quot;长&quot;&quot;度&quot;@&quot;公&quot;&quot;里&quot;"/>
    <numFmt numFmtId="182" formatCode="0.00_ "/>
    <numFmt numFmtId="183" formatCode="@&quot;工&quot;&quot;程&quot;"/>
    <numFmt numFmtId="184" formatCode="&quot;治&quot;&quot;理&quot;&quot;面&quot;&quot;积&quot;@&quot;平&quot;&quot;方&quot;&quot;公&quot;&quot;里&quot;"/>
    <numFmt numFmtId="185" formatCode="0_);[Red]\(0\)"/>
  </numFmts>
  <fonts count="42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b/>
      <u/>
      <sz val="14"/>
      <name val="Times New Roman"/>
      <charset val="134"/>
    </font>
    <font>
      <b/>
      <sz val="8"/>
      <name val="Times New Roman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8"/>
      <color rgb="FFFF0000"/>
      <name val="Times New Roman"/>
      <charset val="134"/>
    </font>
    <font>
      <sz val="8"/>
      <name val="Times New Roman"/>
      <charset val="134"/>
    </font>
    <font>
      <sz val="8"/>
      <name val="宋体"/>
      <charset val="134"/>
    </font>
    <font>
      <b/>
      <sz val="8"/>
      <color rgb="FFFF0000"/>
      <name val="Times New Roman"/>
      <charset val="134"/>
    </font>
    <font>
      <sz val="8"/>
      <color rgb="FFFF0000"/>
      <name val="Times New Roman"/>
      <charset val="134"/>
    </font>
    <font>
      <b/>
      <sz val="8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u/>
      <sz val="14"/>
      <name val="宋体"/>
      <charset val="134"/>
    </font>
    <font>
      <b/>
      <u/>
      <sz val="14"/>
      <color rgb="FFFF0000"/>
      <name val="宋体"/>
      <charset val="134"/>
    </font>
    <font>
      <b/>
      <u/>
      <sz val="14"/>
      <name val="微软雅黑"/>
      <charset val="134"/>
    </font>
    <font>
      <vertAlign val="superscript"/>
      <sz val="8"/>
      <color rgb="FFFF0000"/>
      <name val="Times New Roman"/>
      <charset val="134"/>
    </font>
    <font>
      <vertAlign val="superscript"/>
      <sz val="8"/>
      <name val="Times New Roman"/>
      <charset val="134"/>
    </font>
  </fonts>
  <fills count="38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0" fillId="25" borderId="9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35" fillId="11" borderId="5" applyNumberFormat="0" applyAlignment="0" applyProtection="0">
      <alignment vertical="center"/>
    </xf>
    <xf numFmtId="0" fontId="36" fillId="34" borderId="12" applyNumberFormat="0" applyAlignment="0" applyProtection="0">
      <alignment vertical="center"/>
    </xf>
    <xf numFmtId="0" fontId="21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1" fillId="0" borderId="0">
      <alignment vertical="center"/>
    </xf>
    <xf numFmtId="0" fontId="34" fillId="0" borderId="0"/>
    <xf numFmtId="0" fontId="25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0" fillId="0" borderId="0">
      <alignment vertical="center"/>
    </xf>
    <xf numFmtId="0" fontId="21" fillId="0" borderId="0"/>
  </cellStyleXfs>
  <cellXfs count="9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2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>
      <alignment vertical="center"/>
    </xf>
    <xf numFmtId="0" fontId="3" fillId="0" borderId="1" xfId="0" applyFont="1" applyFill="1" applyBorder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4" borderId="1" xfId="34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77" fontId="5" fillId="4" borderId="1" xfId="0" applyNumberFormat="1" applyFont="1" applyFill="1" applyBorder="1" applyAlignment="1">
      <alignment horizontal="center" vertical="center" wrapText="1"/>
    </xf>
    <xf numFmtId="176" fontId="5" fillId="5" borderId="1" xfId="33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176" fontId="6" fillId="6" borderId="1" xfId="33" applyNumberFormat="1" applyFont="1" applyFill="1" applyBorder="1" applyAlignment="1">
      <alignment horizontal="center" vertical="center" wrapText="1"/>
    </xf>
    <xf numFmtId="177" fontId="5" fillId="6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5" fillId="6" borderId="1" xfId="33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6" fontId="7" fillId="2" borderId="1" xfId="33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7" fillId="0" borderId="1" xfId="33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33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9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33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 wrapText="1"/>
    </xf>
    <xf numFmtId="180" fontId="10" fillId="0" borderId="1" xfId="0" applyNumberFormat="1" applyFont="1" applyFill="1" applyBorder="1" applyAlignment="1">
      <alignment horizontal="center" vertical="center" wrapText="1"/>
    </xf>
    <xf numFmtId="181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82" fontId="5" fillId="0" borderId="1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horizontal="center" vertical="center" wrapText="1"/>
    </xf>
    <xf numFmtId="182" fontId="5" fillId="4" borderId="1" xfId="0" applyNumberFormat="1" applyFont="1" applyFill="1" applyBorder="1" applyAlignment="1">
      <alignment horizontal="center" vertical="center" wrapText="1"/>
    </xf>
    <xf numFmtId="182" fontId="5" fillId="6" borderId="1" xfId="0" applyNumberFormat="1" applyFont="1" applyFill="1" applyBorder="1" applyAlignment="1">
      <alignment horizontal="center" vertical="center" wrapText="1"/>
    </xf>
    <xf numFmtId="182" fontId="8" fillId="0" borderId="1" xfId="0" applyNumberFormat="1" applyFont="1" applyFill="1" applyBorder="1" applyAlignment="1">
      <alignment horizontal="center" vertical="center" wrapText="1"/>
    </xf>
    <xf numFmtId="182" fontId="9" fillId="0" borderId="1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Fill="1" applyBorder="1" applyAlignment="1">
      <alignment vertical="center" wrapText="1"/>
    </xf>
    <xf numFmtId="182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82" fontId="10" fillId="0" borderId="1" xfId="0" applyNumberFormat="1" applyFont="1" applyFill="1" applyBorder="1" applyAlignment="1">
      <alignment horizontal="center" vertical="center" wrapText="1"/>
    </xf>
    <xf numFmtId="183" fontId="8" fillId="0" borderId="1" xfId="33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83" fontId="7" fillId="0" borderId="1" xfId="33" applyNumberFormat="1" applyFont="1" applyFill="1" applyBorder="1" applyAlignment="1">
      <alignment horizontal="center" vertical="center" wrapText="1"/>
    </xf>
    <xf numFmtId="183" fontId="9" fillId="0" borderId="1" xfId="33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0" borderId="1" xfId="14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6" fillId="0" borderId="1" xfId="33" applyNumberFormat="1" applyFont="1" applyFill="1" applyBorder="1" applyAlignment="1">
      <alignment horizontal="center" vertical="center" wrapText="1"/>
    </xf>
    <xf numFmtId="182" fontId="9" fillId="0" borderId="1" xfId="29" applyNumberFormat="1" applyFont="1" applyFill="1" applyBorder="1" applyAlignment="1" applyProtection="1">
      <alignment horizontal="center" vertical="center" wrapText="1"/>
    </xf>
    <xf numFmtId="182" fontId="9" fillId="0" borderId="1" xfId="0" applyNumberFormat="1" applyFont="1" applyFill="1" applyBorder="1" applyAlignment="1">
      <alignment horizontal="center" vertical="center"/>
    </xf>
    <xf numFmtId="176" fontId="9" fillId="0" borderId="1" xfId="33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78" fontId="10" fillId="0" borderId="1" xfId="0" applyNumberFormat="1" applyFont="1" applyBorder="1" applyAlignment="1">
      <alignment horizontal="center" vertical="center"/>
    </xf>
    <xf numFmtId="184" fontId="9" fillId="0" borderId="1" xfId="0" applyNumberFormat="1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176" fontId="6" fillId="6" borderId="3" xfId="33" applyNumberFormat="1" applyFont="1" applyFill="1" applyBorder="1" applyAlignment="1">
      <alignment horizontal="center" vertical="center" wrapText="1"/>
    </xf>
    <xf numFmtId="177" fontId="5" fillId="6" borderId="3" xfId="0" applyNumberFormat="1" applyFont="1" applyFill="1" applyBorder="1" applyAlignment="1">
      <alignment horizontal="center" vertical="center" wrapText="1"/>
    </xf>
    <xf numFmtId="185" fontId="8" fillId="0" borderId="1" xfId="33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8" fontId="7" fillId="0" borderId="1" xfId="33" applyNumberFormat="1" applyFont="1" applyFill="1" applyBorder="1" applyAlignment="1">
      <alignment horizontal="center" vertical="center" wrapText="1"/>
    </xf>
    <xf numFmtId="185" fontId="7" fillId="0" borderId="1" xfId="33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8" fontId="10" fillId="0" borderId="1" xfId="33" applyNumberFormat="1" applyFont="1" applyFill="1" applyBorder="1" applyAlignment="1">
      <alignment horizontal="center" vertical="center" wrapText="1"/>
    </xf>
    <xf numFmtId="176" fontId="10" fillId="0" borderId="1" xfId="33" applyNumberFormat="1" applyFont="1" applyFill="1" applyBorder="1" applyAlignment="1">
      <alignment horizontal="center" vertical="center" wrapText="1"/>
    </xf>
    <xf numFmtId="176" fontId="6" fillId="5" borderId="1" xfId="33" applyNumberFormat="1" applyFont="1" applyFill="1" applyBorder="1" applyAlignment="1">
      <alignment horizontal="center" vertical="center" wrapText="1"/>
    </xf>
    <xf numFmtId="182" fontId="8" fillId="0" borderId="4" xfId="0" applyNumberFormat="1" applyFont="1" applyFill="1" applyBorder="1" applyAlignment="1">
      <alignment horizontal="center" vertical="center" wrapText="1"/>
    </xf>
    <xf numFmtId="182" fontId="5" fillId="6" borderId="3" xfId="0" applyNumberFormat="1" applyFont="1" applyFill="1" applyBorder="1" applyAlignment="1">
      <alignment horizontal="center" vertical="center" wrapText="1"/>
    </xf>
    <xf numFmtId="177" fontId="7" fillId="0" borderId="1" xfId="33" applyNumberFormat="1" applyFont="1" applyFill="1" applyBorder="1" applyAlignment="1">
      <alignment horizontal="center" vertical="center" wrapText="1"/>
    </xf>
    <xf numFmtId="177" fontId="10" fillId="0" borderId="1" xfId="33" applyNumberFormat="1" applyFont="1" applyFill="1" applyBorder="1" applyAlignment="1">
      <alignment horizontal="center" vertical="center" wrapText="1"/>
    </xf>
    <xf numFmtId="182" fontId="7" fillId="0" borderId="4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3 3" xfId="12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 47" xfId="29"/>
    <cellStyle name="20% - 强调文字颜色 6" xfId="30" builtinId="50"/>
    <cellStyle name="强调文字颜色 2" xfId="31" builtinId="33"/>
    <cellStyle name="链接单元格" xfId="32" builtinId="24"/>
    <cellStyle name="常规_附件1-118个重点项目表10月12日改" xfId="33"/>
    <cellStyle name="常规_812(2).25上午征求发改委、财政厅意见后修改）" xfId="34"/>
    <cellStyle name="汇总" xfId="35" builtinId="25"/>
    <cellStyle name="好" xfId="36" builtinId="26"/>
    <cellStyle name="适中" xfId="37" builtinId="28"/>
    <cellStyle name="常规 6 2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1 2" xfId="55"/>
    <cellStyle name="常规 3" xfId="56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16"/>
  <sheetViews>
    <sheetView tabSelected="1" zoomScale="120" zoomScaleNormal="120" workbookViewId="0">
      <pane xSplit="8" ySplit="4" topLeftCell="O95" activePane="bottomRight" state="frozen"/>
      <selection/>
      <selection pane="topRight"/>
      <selection pane="bottomLeft"/>
      <selection pane="bottomRight" activeCell="B99" sqref="B99"/>
    </sheetView>
  </sheetViews>
  <sheetFormatPr defaultColWidth="9" defaultRowHeight="21.95" customHeight="1"/>
  <cols>
    <col min="1" max="1" width="7.12962962962963" customWidth="1"/>
    <col min="2" max="2" width="22.5" style="8" customWidth="1"/>
    <col min="3" max="3" width="8.37962962962963" customWidth="1"/>
    <col min="4" max="5" width="6.37962962962963" customWidth="1"/>
    <col min="6" max="6" width="31.25" customWidth="1"/>
    <col min="7" max="8" width="6.62962962962963" customWidth="1"/>
    <col min="9" max="15" width="9" customWidth="1"/>
    <col min="17" max="17" width="13" customWidth="1"/>
    <col min="18" max="18" width="8.37962962962963" customWidth="1"/>
    <col min="19" max="19" width="26.25" customWidth="1"/>
  </cols>
  <sheetData>
    <row r="1" customHeight="1" spans="1:2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customHeight="1" spans="1:22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2" t="s">
        <v>7</v>
      </c>
      <c r="H2" s="12"/>
      <c r="I2" s="48" t="s">
        <v>8</v>
      </c>
      <c r="J2" s="48"/>
      <c r="K2" s="49" t="s">
        <v>9</v>
      </c>
      <c r="L2" s="48" t="s">
        <v>10</v>
      </c>
      <c r="M2" s="48"/>
      <c r="N2" s="48"/>
      <c r="O2" s="48"/>
      <c r="P2" s="48"/>
      <c r="Q2" s="48"/>
      <c r="R2" s="48" t="s">
        <v>11</v>
      </c>
      <c r="S2" s="48" t="s">
        <v>12</v>
      </c>
      <c r="T2" s="48" t="s">
        <v>13</v>
      </c>
      <c r="U2" s="48" t="s">
        <v>14</v>
      </c>
      <c r="V2" s="49" t="s">
        <v>15</v>
      </c>
    </row>
    <row r="3" customHeight="1" spans="1:22">
      <c r="A3" s="10"/>
      <c r="B3" s="10"/>
      <c r="C3" s="10"/>
      <c r="D3" s="10"/>
      <c r="E3" s="10"/>
      <c r="F3" s="10"/>
      <c r="G3" s="12" t="s">
        <v>16</v>
      </c>
      <c r="H3" s="12" t="s">
        <v>17</v>
      </c>
      <c r="I3" s="48" t="s">
        <v>18</v>
      </c>
      <c r="J3" s="48" t="s">
        <v>19</v>
      </c>
      <c r="K3" s="48"/>
      <c r="L3" s="12" t="s">
        <v>20</v>
      </c>
      <c r="M3" s="12" t="s">
        <v>21</v>
      </c>
      <c r="N3" s="12" t="s">
        <v>22</v>
      </c>
      <c r="O3" s="12" t="s">
        <v>23</v>
      </c>
      <c r="P3" s="12" t="s">
        <v>24</v>
      </c>
      <c r="Q3" s="54" t="s">
        <v>25</v>
      </c>
      <c r="R3" s="48"/>
      <c r="S3" s="48"/>
      <c r="T3" s="48"/>
      <c r="U3" s="48"/>
      <c r="V3" s="48"/>
    </row>
    <row r="4" s="1" customFormat="1" customHeight="1" spans="1:22">
      <c r="A4" s="13"/>
      <c r="B4" s="13" t="s">
        <v>26</v>
      </c>
      <c r="C4" s="14"/>
      <c r="D4" s="14"/>
      <c r="E4" s="14"/>
      <c r="F4" s="14"/>
      <c r="G4" s="15"/>
      <c r="H4" s="15"/>
      <c r="I4" s="50">
        <f t="shared" ref="I4:R4" si="0">I5+I92+I133+I174+I196+I214</f>
        <v>615722.448</v>
      </c>
      <c r="J4" s="50">
        <f t="shared" si="0"/>
        <v>214977.36</v>
      </c>
      <c r="K4" s="50">
        <f t="shared" si="0"/>
        <v>42460</v>
      </c>
      <c r="L4" s="50">
        <f t="shared" si="0"/>
        <v>55563.2</v>
      </c>
      <c r="M4" s="50">
        <f t="shared" si="0"/>
        <v>70583.1</v>
      </c>
      <c r="N4" s="50">
        <f t="shared" si="0"/>
        <v>58012.25</v>
      </c>
      <c r="O4" s="50">
        <f t="shared" si="0"/>
        <v>39899.25</v>
      </c>
      <c r="P4" s="50">
        <f t="shared" si="0"/>
        <v>24208.9</v>
      </c>
      <c r="Q4" s="50">
        <f t="shared" si="0"/>
        <v>248266.7</v>
      </c>
      <c r="R4" s="50">
        <f t="shared" si="0"/>
        <v>324995.748</v>
      </c>
      <c r="S4" s="50"/>
      <c r="T4" s="50"/>
      <c r="U4" s="50"/>
      <c r="V4" s="14"/>
    </row>
    <row r="5" customHeight="1" spans="1:22">
      <c r="A5" s="16" t="s">
        <v>27</v>
      </c>
      <c r="B5" s="16" t="s">
        <v>28</v>
      </c>
      <c r="C5" s="16"/>
      <c r="D5" s="16"/>
      <c r="E5" s="16"/>
      <c r="F5" s="16"/>
      <c r="G5" s="16"/>
      <c r="H5" s="16"/>
      <c r="I5" s="16">
        <f t="shared" ref="I5:R5" si="1">I6+I9+I11+I23+I49+I52+I66+I69+I78+I81+I83+I86+I89</f>
        <v>191910.1</v>
      </c>
      <c r="J5" s="16">
        <f t="shared" si="1"/>
        <v>105982.08</v>
      </c>
      <c r="K5" s="16">
        <f t="shared" si="1"/>
        <v>0</v>
      </c>
      <c r="L5" s="16">
        <f t="shared" si="1"/>
        <v>18155</v>
      </c>
      <c r="M5" s="16">
        <f t="shared" si="1"/>
        <v>29856</v>
      </c>
      <c r="N5" s="16">
        <f t="shared" si="1"/>
        <v>25444</v>
      </c>
      <c r="O5" s="16">
        <f t="shared" si="1"/>
        <v>17523.8</v>
      </c>
      <c r="P5" s="16">
        <f t="shared" si="1"/>
        <v>7050.1</v>
      </c>
      <c r="Q5" s="16">
        <f t="shared" si="1"/>
        <v>98028.9</v>
      </c>
      <c r="R5" s="16">
        <f t="shared" si="1"/>
        <v>93881.2</v>
      </c>
      <c r="S5" s="16"/>
      <c r="T5" s="16"/>
      <c r="U5" s="16"/>
      <c r="V5" s="16"/>
    </row>
    <row r="6" customHeight="1" spans="1:22">
      <c r="A6" s="17">
        <v>1</v>
      </c>
      <c r="B6" s="18" t="s">
        <v>29</v>
      </c>
      <c r="C6" s="17"/>
      <c r="D6" s="17"/>
      <c r="E6" s="17"/>
      <c r="F6" s="17"/>
      <c r="G6" s="19"/>
      <c r="H6" s="19"/>
      <c r="I6" s="19">
        <f>SUM(I215:I216)</f>
        <v>54720</v>
      </c>
      <c r="J6" s="19">
        <f t="shared" ref="J6:R6" si="2">SUM(J215:J216)</f>
        <v>0</v>
      </c>
      <c r="K6" s="19">
        <f t="shared" si="2"/>
        <v>0</v>
      </c>
      <c r="L6" s="51">
        <f t="shared" si="2"/>
        <v>0</v>
      </c>
      <c r="M6" s="51">
        <f t="shared" si="2"/>
        <v>0</v>
      </c>
      <c r="N6" s="51">
        <f t="shared" si="2"/>
        <v>0</v>
      </c>
      <c r="O6" s="51">
        <f t="shared" si="2"/>
        <v>0</v>
      </c>
      <c r="P6" s="51">
        <f t="shared" si="2"/>
        <v>0</v>
      </c>
      <c r="Q6" s="51">
        <f t="shared" si="2"/>
        <v>0</v>
      </c>
      <c r="R6" s="51">
        <f t="shared" si="2"/>
        <v>54720</v>
      </c>
      <c r="S6" s="51"/>
      <c r="T6" s="51"/>
      <c r="U6" s="51"/>
      <c r="V6" s="17"/>
    </row>
    <row r="7" customHeight="1" spans="1:22">
      <c r="A7" s="20"/>
      <c r="B7" s="21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customHeight="1" spans="1:22">
      <c r="A8" s="20"/>
      <c r="B8" s="21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customHeight="1" spans="1:22">
      <c r="A9" s="17">
        <v>2</v>
      </c>
      <c r="B9" s="22" t="s">
        <v>30</v>
      </c>
      <c r="C9" s="17"/>
      <c r="D9" s="17"/>
      <c r="E9" s="17"/>
      <c r="F9" s="17"/>
      <c r="G9" s="19"/>
      <c r="H9" s="19"/>
      <c r="I9" s="19">
        <f t="shared" ref="I9:R9" si="3">SUM(I10:I10)</f>
        <v>11500</v>
      </c>
      <c r="J9" s="19">
        <f t="shared" si="3"/>
        <v>5750</v>
      </c>
      <c r="K9" s="19">
        <f t="shared" si="3"/>
        <v>0</v>
      </c>
      <c r="L9" s="19">
        <f t="shared" si="3"/>
        <v>2000</v>
      </c>
      <c r="M9" s="19">
        <f t="shared" si="3"/>
        <v>5000</v>
      </c>
      <c r="N9" s="19">
        <f t="shared" si="3"/>
        <v>4500</v>
      </c>
      <c r="O9" s="19">
        <f t="shared" si="3"/>
        <v>0</v>
      </c>
      <c r="P9" s="19">
        <f t="shared" si="3"/>
        <v>0</v>
      </c>
      <c r="Q9" s="19">
        <f t="shared" si="3"/>
        <v>11500</v>
      </c>
      <c r="R9" s="19">
        <f t="shared" si="3"/>
        <v>0</v>
      </c>
      <c r="S9" s="51"/>
      <c r="T9" s="51"/>
      <c r="U9" s="51"/>
      <c r="V9" s="17"/>
    </row>
    <row r="10" s="2" customFormat="1" customHeight="1" spans="1:22">
      <c r="A10" s="23" t="s">
        <v>31</v>
      </c>
      <c r="B10" s="24" t="s">
        <v>32</v>
      </c>
      <c r="C10" s="25" t="s">
        <v>33</v>
      </c>
      <c r="D10" s="25" t="s">
        <v>34</v>
      </c>
      <c r="E10" s="25" t="s">
        <v>35</v>
      </c>
      <c r="F10" s="25" t="s">
        <v>36</v>
      </c>
      <c r="G10" s="26">
        <v>2021</v>
      </c>
      <c r="H10" s="26">
        <v>2023</v>
      </c>
      <c r="I10" s="26">
        <v>11500</v>
      </c>
      <c r="J10" s="26">
        <v>5750</v>
      </c>
      <c r="K10" s="26"/>
      <c r="L10" s="26">
        <v>2000</v>
      </c>
      <c r="M10" s="26">
        <v>5000</v>
      </c>
      <c r="N10" s="26">
        <v>4500</v>
      </c>
      <c r="O10" s="26"/>
      <c r="P10" s="26"/>
      <c r="Q10" s="26">
        <v>11500</v>
      </c>
      <c r="R10" s="26"/>
      <c r="S10" s="55"/>
      <c r="T10" s="55" t="s">
        <v>37</v>
      </c>
      <c r="U10" s="55" t="s">
        <v>38</v>
      </c>
      <c r="V10" s="56"/>
    </row>
    <row r="11" customHeight="1" spans="1:22">
      <c r="A11" s="17">
        <v>3</v>
      </c>
      <c r="B11" s="22" t="s">
        <v>39</v>
      </c>
      <c r="C11" s="17"/>
      <c r="D11" s="17"/>
      <c r="E11" s="17"/>
      <c r="F11" s="17"/>
      <c r="G11" s="19"/>
      <c r="H11" s="19"/>
      <c r="I11" s="19">
        <f t="shared" ref="I11:R11" si="4">SUM(I12:I22)</f>
        <v>37580</v>
      </c>
      <c r="J11" s="19">
        <f t="shared" si="4"/>
        <v>30064</v>
      </c>
      <c r="K11" s="51">
        <f t="shared" si="4"/>
        <v>0</v>
      </c>
      <c r="L11" s="19">
        <f t="shared" si="4"/>
        <v>5880</v>
      </c>
      <c r="M11" s="19">
        <f t="shared" si="4"/>
        <v>8875</v>
      </c>
      <c r="N11" s="19">
        <f t="shared" si="4"/>
        <v>9310</v>
      </c>
      <c r="O11" s="19">
        <f t="shared" si="4"/>
        <v>9915</v>
      </c>
      <c r="P11" s="19">
        <f t="shared" si="4"/>
        <v>3600</v>
      </c>
      <c r="Q11" s="19">
        <f t="shared" si="4"/>
        <v>37580</v>
      </c>
      <c r="R11" s="19">
        <f t="shared" si="4"/>
        <v>0</v>
      </c>
      <c r="S11" s="51"/>
      <c r="T11" s="51"/>
      <c r="U11" s="51"/>
      <c r="V11" s="17"/>
    </row>
    <row r="12" s="3" customFormat="1" ht="26.1" customHeight="1" spans="1:22">
      <c r="A12" s="27" t="s">
        <v>40</v>
      </c>
      <c r="B12" s="28" t="s">
        <v>41</v>
      </c>
      <c r="C12" s="29" t="s">
        <v>33</v>
      </c>
      <c r="D12" s="29" t="s">
        <v>34</v>
      </c>
      <c r="E12" s="29" t="s">
        <v>35</v>
      </c>
      <c r="F12" s="28" t="s">
        <v>42</v>
      </c>
      <c r="G12" s="30">
        <v>2021</v>
      </c>
      <c r="H12" s="30">
        <v>2022</v>
      </c>
      <c r="I12" s="30">
        <v>4950</v>
      </c>
      <c r="J12" s="30">
        <v>3960</v>
      </c>
      <c r="K12" s="52"/>
      <c r="L12" s="30">
        <v>2475</v>
      </c>
      <c r="M12" s="30">
        <v>2475</v>
      </c>
      <c r="N12" s="30"/>
      <c r="O12" s="30"/>
      <c r="P12" s="30"/>
      <c r="Q12" s="30">
        <f t="shared" ref="Q12" si="5">SUM(L12:P12)</f>
        <v>4950</v>
      </c>
      <c r="R12" s="30"/>
      <c r="S12" s="52" t="s">
        <v>43</v>
      </c>
      <c r="T12" s="52" t="s">
        <v>37</v>
      </c>
      <c r="U12" s="52" t="s">
        <v>38</v>
      </c>
      <c r="V12" s="29"/>
    </row>
    <row r="13" s="3" customFormat="1" customHeight="1" spans="1:22">
      <c r="A13" s="27" t="s">
        <v>44</v>
      </c>
      <c r="B13" s="28" t="s">
        <v>45</v>
      </c>
      <c r="C13" s="31" t="s">
        <v>33</v>
      </c>
      <c r="D13" s="31" t="s">
        <v>34</v>
      </c>
      <c r="E13" s="31" t="s">
        <v>35</v>
      </c>
      <c r="F13" s="31" t="s">
        <v>46</v>
      </c>
      <c r="G13" s="30">
        <v>2021</v>
      </c>
      <c r="H13" s="30">
        <v>2022</v>
      </c>
      <c r="I13" s="30">
        <v>6810</v>
      </c>
      <c r="J13" s="30">
        <v>5448</v>
      </c>
      <c r="K13" s="52"/>
      <c r="L13" s="30">
        <v>3405</v>
      </c>
      <c r="M13" s="30">
        <v>3405</v>
      </c>
      <c r="N13" s="30"/>
      <c r="O13" s="30"/>
      <c r="P13" s="30"/>
      <c r="Q13" s="30">
        <f t="shared" ref="Q13:Q22" si="6">SUM(L13:P13)</f>
        <v>6810</v>
      </c>
      <c r="R13" s="30"/>
      <c r="S13" s="57" t="s">
        <v>43</v>
      </c>
      <c r="T13" s="57" t="s">
        <v>37</v>
      </c>
      <c r="U13" s="57" t="s">
        <v>38</v>
      </c>
      <c r="V13" s="29"/>
    </row>
    <row r="14" s="3" customFormat="1" customHeight="1" spans="1:22">
      <c r="A14" s="27" t="s">
        <v>47</v>
      </c>
      <c r="B14" s="28" t="s">
        <v>48</v>
      </c>
      <c r="C14" s="31" t="s">
        <v>33</v>
      </c>
      <c r="D14" s="31" t="s">
        <v>34</v>
      </c>
      <c r="E14" s="31" t="s">
        <v>35</v>
      </c>
      <c r="F14" s="31" t="s">
        <v>49</v>
      </c>
      <c r="G14" s="30">
        <v>2022</v>
      </c>
      <c r="H14" s="30">
        <v>2023</v>
      </c>
      <c r="I14" s="30">
        <v>1500</v>
      </c>
      <c r="J14" s="30">
        <v>1200</v>
      </c>
      <c r="K14" s="52"/>
      <c r="L14" s="30"/>
      <c r="M14" s="30">
        <v>750</v>
      </c>
      <c r="N14" s="30">
        <v>750</v>
      </c>
      <c r="O14" s="30"/>
      <c r="P14" s="30"/>
      <c r="Q14" s="30">
        <f t="shared" si="6"/>
        <v>1500</v>
      </c>
      <c r="R14" s="30"/>
      <c r="S14" s="57"/>
      <c r="T14" s="57" t="s">
        <v>37</v>
      </c>
      <c r="U14" s="57" t="s">
        <v>38</v>
      </c>
      <c r="V14" s="29"/>
    </row>
    <row r="15" s="3" customFormat="1" ht="18" customHeight="1" spans="1:22">
      <c r="A15" s="27" t="s">
        <v>50</v>
      </c>
      <c r="B15" s="28" t="s">
        <v>51</v>
      </c>
      <c r="C15" s="29" t="s">
        <v>33</v>
      </c>
      <c r="D15" s="29" t="s">
        <v>34</v>
      </c>
      <c r="E15" s="29" t="s">
        <v>35</v>
      </c>
      <c r="F15" s="28" t="s">
        <v>52</v>
      </c>
      <c r="G15" s="30">
        <v>2022</v>
      </c>
      <c r="H15" s="30">
        <v>2023</v>
      </c>
      <c r="I15" s="30">
        <v>2000</v>
      </c>
      <c r="J15" s="30">
        <f>I15*0.8</f>
        <v>1600</v>
      </c>
      <c r="K15" s="52"/>
      <c r="L15" s="30"/>
      <c r="M15" s="30">
        <v>1000</v>
      </c>
      <c r="N15" s="30">
        <f>M15</f>
        <v>1000</v>
      </c>
      <c r="O15" s="30"/>
      <c r="P15" s="30"/>
      <c r="Q15" s="30">
        <f t="shared" si="6"/>
        <v>2000</v>
      </c>
      <c r="R15" s="30"/>
      <c r="S15" s="52"/>
      <c r="T15" s="57" t="s">
        <v>37</v>
      </c>
      <c r="U15" s="57" t="s">
        <v>38</v>
      </c>
      <c r="V15" s="29"/>
    </row>
    <row r="16" s="3" customFormat="1" customHeight="1" spans="1:22">
      <c r="A16" s="27" t="s">
        <v>53</v>
      </c>
      <c r="B16" s="32" t="s">
        <v>54</v>
      </c>
      <c r="C16" s="29" t="s">
        <v>33</v>
      </c>
      <c r="D16" s="29" t="s">
        <v>34</v>
      </c>
      <c r="E16" s="29" t="s">
        <v>35</v>
      </c>
      <c r="F16" s="31" t="s">
        <v>55</v>
      </c>
      <c r="G16" s="30">
        <v>2022</v>
      </c>
      <c r="H16" s="30">
        <v>2023</v>
      </c>
      <c r="I16" s="30">
        <v>2490</v>
      </c>
      <c r="J16" s="30">
        <v>1992</v>
      </c>
      <c r="K16" s="52"/>
      <c r="L16" s="30"/>
      <c r="M16" s="30">
        <v>1245</v>
      </c>
      <c r="N16" s="30">
        <v>1245</v>
      </c>
      <c r="O16" s="30"/>
      <c r="P16" s="30"/>
      <c r="Q16" s="30">
        <f t="shared" ref="Q16" si="7">SUM(L16:P16)</f>
        <v>2490</v>
      </c>
      <c r="R16" s="30"/>
      <c r="S16" s="52" t="s">
        <v>43</v>
      </c>
      <c r="T16" s="52" t="s">
        <v>37</v>
      </c>
      <c r="U16" s="52" t="s">
        <v>38</v>
      </c>
      <c r="V16" s="29"/>
    </row>
    <row r="17" s="3" customFormat="1" customHeight="1" spans="1:22">
      <c r="A17" s="27" t="s">
        <v>56</v>
      </c>
      <c r="B17" s="28" t="s">
        <v>57</v>
      </c>
      <c r="C17" s="29" t="s">
        <v>33</v>
      </c>
      <c r="D17" s="29" t="s">
        <v>34</v>
      </c>
      <c r="E17" s="29" t="s">
        <v>35</v>
      </c>
      <c r="F17" s="28" t="s">
        <v>58</v>
      </c>
      <c r="G17" s="30">
        <v>2023</v>
      </c>
      <c r="H17" s="30">
        <v>2024</v>
      </c>
      <c r="I17" s="30">
        <v>7770</v>
      </c>
      <c r="J17" s="30">
        <v>6216</v>
      </c>
      <c r="K17" s="52"/>
      <c r="L17" s="30"/>
      <c r="M17" s="30"/>
      <c r="N17" s="30">
        <v>3885</v>
      </c>
      <c r="O17" s="30">
        <v>3885</v>
      </c>
      <c r="P17" s="30"/>
      <c r="Q17" s="30">
        <f t="shared" si="6"/>
        <v>7770</v>
      </c>
      <c r="R17" s="30"/>
      <c r="S17" s="52" t="s">
        <v>43</v>
      </c>
      <c r="T17" s="52" t="s">
        <v>37</v>
      </c>
      <c r="U17" s="52" t="s">
        <v>38</v>
      </c>
      <c r="V17" s="29"/>
    </row>
    <row r="18" s="3" customFormat="1" customHeight="1" spans="1:22">
      <c r="A18" s="27" t="s">
        <v>59</v>
      </c>
      <c r="B18" s="32" t="s">
        <v>60</v>
      </c>
      <c r="C18" s="29" t="s">
        <v>33</v>
      </c>
      <c r="D18" s="29" t="s">
        <v>34</v>
      </c>
      <c r="E18" s="29" t="s">
        <v>35</v>
      </c>
      <c r="F18" s="28" t="s">
        <v>61</v>
      </c>
      <c r="G18" s="30">
        <v>2023</v>
      </c>
      <c r="H18" s="30">
        <v>2024</v>
      </c>
      <c r="I18" s="30">
        <v>3060</v>
      </c>
      <c r="J18" s="30">
        <v>2448</v>
      </c>
      <c r="K18" s="52"/>
      <c r="L18" s="30"/>
      <c r="M18" s="30"/>
      <c r="N18" s="30">
        <v>1530</v>
      </c>
      <c r="O18" s="30">
        <v>1530</v>
      </c>
      <c r="P18" s="30"/>
      <c r="Q18" s="30">
        <f t="shared" si="6"/>
        <v>3060</v>
      </c>
      <c r="R18" s="30"/>
      <c r="S18" s="52" t="s">
        <v>43</v>
      </c>
      <c r="T18" s="52" t="s">
        <v>37</v>
      </c>
      <c r="U18" s="52" t="s">
        <v>38</v>
      </c>
      <c r="V18" s="29"/>
    </row>
    <row r="19" s="3" customFormat="1" customHeight="1" spans="1:22">
      <c r="A19" s="27" t="s">
        <v>62</v>
      </c>
      <c r="B19" s="32" t="s">
        <v>63</v>
      </c>
      <c r="C19" s="29" t="s">
        <v>33</v>
      </c>
      <c r="D19" s="29" t="s">
        <v>34</v>
      </c>
      <c r="E19" s="29" t="s">
        <v>35</v>
      </c>
      <c r="F19" s="28" t="s">
        <v>64</v>
      </c>
      <c r="G19" s="30">
        <v>2023</v>
      </c>
      <c r="H19" s="30">
        <v>2024</v>
      </c>
      <c r="I19" s="30">
        <v>1800</v>
      </c>
      <c r="J19" s="30">
        <v>1440</v>
      </c>
      <c r="K19" s="52"/>
      <c r="L19" s="30"/>
      <c r="M19" s="30"/>
      <c r="N19" s="30">
        <v>900</v>
      </c>
      <c r="O19" s="30">
        <v>900</v>
      </c>
      <c r="P19" s="30"/>
      <c r="Q19" s="30">
        <f t="shared" si="6"/>
        <v>1800</v>
      </c>
      <c r="R19" s="30"/>
      <c r="S19" s="52" t="s">
        <v>43</v>
      </c>
      <c r="T19" s="52" t="s">
        <v>37</v>
      </c>
      <c r="U19" s="52" t="s">
        <v>38</v>
      </c>
      <c r="V19" s="29"/>
    </row>
    <row r="20" s="3" customFormat="1" customHeight="1" spans="1:22">
      <c r="A20" s="27" t="s">
        <v>65</v>
      </c>
      <c r="B20" s="28" t="s">
        <v>66</v>
      </c>
      <c r="C20" s="31" t="s">
        <v>33</v>
      </c>
      <c r="D20" s="31" t="s">
        <v>34</v>
      </c>
      <c r="E20" s="31" t="s">
        <v>35</v>
      </c>
      <c r="F20" s="28" t="s">
        <v>67</v>
      </c>
      <c r="G20" s="30">
        <v>2024</v>
      </c>
      <c r="H20" s="30">
        <v>2025</v>
      </c>
      <c r="I20" s="30">
        <v>4020</v>
      </c>
      <c r="J20" s="30">
        <v>3216</v>
      </c>
      <c r="K20" s="52"/>
      <c r="L20" s="30"/>
      <c r="M20" s="30"/>
      <c r="N20" s="30"/>
      <c r="O20" s="30">
        <v>2010</v>
      </c>
      <c r="P20" s="30">
        <v>2010</v>
      </c>
      <c r="Q20" s="30">
        <f t="shared" si="6"/>
        <v>4020</v>
      </c>
      <c r="R20" s="30"/>
      <c r="S20" s="57" t="s">
        <v>43</v>
      </c>
      <c r="T20" s="57" t="s">
        <v>37</v>
      </c>
      <c r="U20" s="57" t="s">
        <v>38</v>
      </c>
      <c r="V20" s="29"/>
    </row>
    <row r="21" s="3" customFormat="1" customHeight="1" spans="1:22">
      <c r="A21" s="27" t="s">
        <v>68</v>
      </c>
      <c r="B21" s="28" t="s">
        <v>69</v>
      </c>
      <c r="C21" s="31" t="s">
        <v>33</v>
      </c>
      <c r="D21" s="31" t="s">
        <v>34</v>
      </c>
      <c r="E21" s="31" t="s">
        <v>35</v>
      </c>
      <c r="F21" s="28" t="s">
        <v>70</v>
      </c>
      <c r="G21" s="30">
        <v>2024</v>
      </c>
      <c r="H21" s="30">
        <v>2025</v>
      </c>
      <c r="I21" s="30">
        <v>1500</v>
      </c>
      <c r="J21" s="30">
        <v>1200</v>
      </c>
      <c r="K21" s="52"/>
      <c r="L21" s="30"/>
      <c r="M21" s="30"/>
      <c r="N21" s="30"/>
      <c r="O21" s="30">
        <v>750</v>
      </c>
      <c r="P21" s="30">
        <v>750</v>
      </c>
      <c r="Q21" s="30">
        <f t="shared" si="6"/>
        <v>1500</v>
      </c>
      <c r="R21" s="30"/>
      <c r="S21" s="57" t="s">
        <v>43</v>
      </c>
      <c r="T21" s="57" t="s">
        <v>37</v>
      </c>
      <c r="U21" s="57" t="s">
        <v>38</v>
      </c>
      <c r="V21" s="29"/>
    </row>
    <row r="22" s="3" customFormat="1" customHeight="1" spans="1:22">
      <c r="A22" s="27" t="s">
        <v>71</v>
      </c>
      <c r="B22" s="28" t="s">
        <v>72</v>
      </c>
      <c r="C22" s="31" t="s">
        <v>33</v>
      </c>
      <c r="D22" s="31" t="s">
        <v>34</v>
      </c>
      <c r="E22" s="31" t="s">
        <v>35</v>
      </c>
      <c r="F22" s="28" t="s">
        <v>73</v>
      </c>
      <c r="G22" s="30">
        <v>2024</v>
      </c>
      <c r="H22" s="30">
        <v>2025</v>
      </c>
      <c r="I22" s="30">
        <v>1680</v>
      </c>
      <c r="J22" s="30">
        <v>1344</v>
      </c>
      <c r="K22" s="52"/>
      <c r="L22" s="30"/>
      <c r="M22" s="30"/>
      <c r="N22" s="30"/>
      <c r="O22" s="30">
        <v>840</v>
      </c>
      <c r="P22" s="30">
        <v>840</v>
      </c>
      <c r="Q22" s="30">
        <f t="shared" si="6"/>
        <v>1680</v>
      </c>
      <c r="R22" s="30"/>
      <c r="S22" s="57" t="s">
        <v>43</v>
      </c>
      <c r="T22" s="57" t="s">
        <v>37</v>
      </c>
      <c r="U22" s="57" t="s">
        <v>38</v>
      </c>
      <c r="V22" s="29"/>
    </row>
    <row r="23" s="1" customFormat="1" customHeight="1" spans="1:22">
      <c r="A23" s="17">
        <v>4</v>
      </c>
      <c r="B23" s="17" t="s">
        <v>74</v>
      </c>
      <c r="C23" s="17"/>
      <c r="D23" s="17"/>
      <c r="E23" s="17"/>
      <c r="F23" s="17"/>
      <c r="G23" s="17"/>
      <c r="H23" s="17"/>
      <c r="I23" s="19">
        <f t="shared" ref="I23:R23" si="8">SUM(I24:I48)</f>
        <v>44900</v>
      </c>
      <c r="J23" s="19">
        <f t="shared" si="8"/>
        <v>35920</v>
      </c>
      <c r="K23" s="19">
        <f t="shared" si="8"/>
        <v>0</v>
      </c>
      <c r="L23" s="19">
        <f t="shared" si="8"/>
        <v>2100</v>
      </c>
      <c r="M23" s="19">
        <f t="shared" si="8"/>
        <v>4600</v>
      </c>
      <c r="N23" s="19">
        <f t="shared" si="8"/>
        <v>4250</v>
      </c>
      <c r="O23" s="19">
        <f t="shared" si="8"/>
        <v>2500</v>
      </c>
      <c r="P23" s="19">
        <f t="shared" si="8"/>
        <v>750</v>
      </c>
      <c r="Q23" s="19">
        <f t="shared" si="8"/>
        <v>14200</v>
      </c>
      <c r="R23" s="19">
        <f t="shared" si="8"/>
        <v>30700</v>
      </c>
      <c r="S23" s="17"/>
      <c r="T23" s="17"/>
      <c r="U23" s="17"/>
      <c r="V23" s="17"/>
    </row>
    <row r="24" s="3" customFormat="1" ht="18.95" customHeight="1" spans="1:22">
      <c r="A24" s="27" t="s">
        <v>40</v>
      </c>
      <c r="B24" s="33" t="s">
        <v>75</v>
      </c>
      <c r="C24" s="31" t="s">
        <v>33</v>
      </c>
      <c r="D24" s="31" t="s">
        <v>34</v>
      </c>
      <c r="E24" s="31" t="s">
        <v>35</v>
      </c>
      <c r="F24" s="31" t="s">
        <v>76</v>
      </c>
      <c r="G24" s="29">
        <v>2021</v>
      </c>
      <c r="H24" s="29">
        <v>2022</v>
      </c>
      <c r="I24" s="29">
        <v>3000</v>
      </c>
      <c r="J24" s="29">
        <v>2400</v>
      </c>
      <c r="K24" s="29">
        <v>0</v>
      </c>
      <c r="L24" s="29">
        <v>1500</v>
      </c>
      <c r="M24" s="29">
        <v>1500</v>
      </c>
      <c r="N24" s="29"/>
      <c r="O24" s="29"/>
      <c r="P24" s="29"/>
      <c r="Q24" s="29">
        <f t="shared" ref="Q24:Q30" si="9">SUM(L24:P24)</f>
        <v>3000</v>
      </c>
      <c r="R24" s="29">
        <f t="shared" ref="R24:R48" si="10">I24-K24-Q24</f>
        <v>0</v>
      </c>
      <c r="S24" s="29"/>
      <c r="T24" s="29" t="s">
        <v>37</v>
      </c>
      <c r="U24" s="29" t="s">
        <v>38</v>
      </c>
      <c r="V24" s="58"/>
    </row>
    <row r="25" s="3" customFormat="1" ht="18.95" customHeight="1" spans="1:22">
      <c r="A25" s="27" t="s">
        <v>44</v>
      </c>
      <c r="B25" s="33" t="s">
        <v>77</v>
      </c>
      <c r="C25" s="31" t="s">
        <v>33</v>
      </c>
      <c r="D25" s="31" t="s">
        <v>34</v>
      </c>
      <c r="E25" s="31" t="s">
        <v>35</v>
      </c>
      <c r="F25" s="31" t="s">
        <v>78</v>
      </c>
      <c r="G25" s="29">
        <v>2021</v>
      </c>
      <c r="H25" s="29">
        <v>2022</v>
      </c>
      <c r="I25" s="29">
        <v>1200</v>
      </c>
      <c r="J25" s="29">
        <v>960</v>
      </c>
      <c r="K25" s="29">
        <v>0</v>
      </c>
      <c r="L25" s="29">
        <v>600</v>
      </c>
      <c r="M25" s="29">
        <v>600</v>
      </c>
      <c r="N25" s="29"/>
      <c r="O25" s="29"/>
      <c r="P25" s="29"/>
      <c r="Q25" s="29">
        <f t="shared" si="9"/>
        <v>1200</v>
      </c>
      <c r="R25" s="29">
        <v>0</v>
      </c>
      <c r="S25" s="29"/>
      <c r="T25" s="29" t="s">
        <v>37</v>
      </c>
      <c r="U25" s="29" t="s">
        <v>38</v>
      </c>
      <c r="V25" s="58"/>
    </row>
    <row r="26" s="3" customFormat="1" ht="18.95" customHeight="1" spans="1:22">
      <c r="A26" s="27" t="s">
        <v>47</v>
      </c>
      <c r="B26" s="33" t="s">
        <v>79</v>
      </c>
      <c r="C26" s="31" t="s">
        <v>33</v>
      </c>
      <c r="D26" s="31" t="s">
        <v>34</v>
      </c>
      <c r="E26" s="31" t="s">
        <v>35</v>
      </c>
      <c r="F26" s="31" t="s">
        <v>80</v>
      </c>
      <c r="G26" s="29">
        <v>2022</v>
      </c>
      <c r="H26" s="29">
        <v>2023</v>
      </c>
      <c r="I26" s="29">
        <v>2000</v>
      </c>
      <c r="J26" s="29">
        <v>1600</v>
      </c>
      <c r="K26" s="29">
        <v>0</v>
      </c>
      <c r="L26" s="29"/>
      <c r="M26" s="29">
        <v>1000</v>
      </c>
      <c r="N26" s="29">
        <v>1000</v>
      </c>
      <c r="O26" s="29"/>
      <c r="P26" s="29"/>
      <c r="Q26" s="29">
        <f t="shared" si="9"/>
        <v>2000</v>
      </c>
      <c r="R26" s="29">
        <f t="shared" ref="R26:R28" si="11">I26-K26-Q26</f>
        <v>0</v>
      </c>
      <c r="S26" s="29"/>
      <c r="T26" s="29" t="s">
        <v>37</v>
      </c>
      <c r="U26" s="29" t="s">
        <v>38</v>
      </c>
      <c r="V26" s="58"/>
    </row>
    <row r="27" s="3" customFormat="1" ht="18.95" customHeight="1" spans="1:22">
      <c r="A27" s="27" t="s">
        <v>50</v>
      </c>
      <c r="B27" s="33" t="s">
        <v>81</v>
      </c>
      <c r="C27" s="31" t="s">
        <v>33</v>
      </c>
      <c r="D27" s="31" t="s">
        <v>34</v>
      </c>
      <c r="E27" s="31" t="s">
        <v>35</v>
      </c>
      <c r="F27" s="31" t="s">
        <v>82</v>
      </c>
      <c r="G27" s="29">
        <v>2022</v>
      </c>
      <c r="H27" s="29">
        <v>2023</v>
      </c>
      <c r="I27" s="29">
        <v>3000</v>
      </c>
      <c r="J27" s="29">
        <v>2400</v>
      </c>
      <c r="K27" s="29">
        <v>0</v>
      </c>
      <c r="L27" s="30"/>
      <c r="M27" s="30">
        <v>1500</v>
      </c>
      <c r="N27" s="30">
        <v>1500</v>
      </c>
      <c r="O27" s="30"/>
      <c r="P27" s="30"/>
      <c r="Q27" s="29">
        <f t="shared" si="9"/>
        <v>3000</v>
      </c>
      <c r="R27" s="29">
        <f t="shared" si="11"/>
        <v>0</v>
      </c>
      <c r="S27" s="29" t="s">
        <v>83</v>
      </c>
      <c r="T27" s="29" t="s">
        <v>37</v>
      </c>
      <c r="U27" s="29" t="s">
        <v>38</v>
      </c>
      <c r="V27" s="58"/>
    </row>
    <row r="28" s="3" customFormat="1" ht="18.95" customHeight="1" spans="1:22">
      <c r="A28" s="27" t="s">
        <v>53</v>
      </c>
      <c r="B28" s="33" t="s">
        <v>84</v>
      </c>
      <c r="C28" s="31" t="s">
        <v>33</v>
      </c>
      <c r="D28" s="31" t="s">
        <v>34</v>
      </c>
      <c r="E28" s="31" t="s">
        <v>35</v>
      </c>
      <c r="F28" s="31" t="s">
        <v>85</v>
      </c>
      <c r="G28" s="29">
        <v>2023</v>
      </c>
      <c r="H28" s="29">
        <v>2024</v>
      </c>
      <c r="I28" s="29">
        <v>1500</v>
      </c>
      <c r="J28" s="29">
        <v>1200</v>
      </c>
      <c r="K28" s="29">
        <v>0</v>
      </c>
      <c r="L28" s="30"/>
      <c r="M28" s="30"/>
      <c r="N28" s="30">
        <v>750</v>
      </c>
      <c r="O28" s="30">
        <v>750</v>
      </c>
      <c r="P28" s="30"/>
      <c r="Q28" s="29">
        <f t="shared" si="9"/>
        <v>1500</v>
      </c>
      <c r="R28" s="29">
        <f t="shared" si="11"/>
        <v>0</v>
      </c>
      <c r="S28" s="29"/>
      <c r="T28" s="29" t="s">
        <v>37</v>
      </c>
      <c r="U28" s="29" t="s">
        <v>38</v>
      </c>
      <c r="V28" s="58"/>
    </row>
    <row r="29" s="3" customFormat="1" ht="18.95" customHeight="1" spans="1:22">
      <c r="A29" s="27" t="s">
        <v>56</v>
      </c>
      <c r="B29" s="33" t="s">
        <v>86</v>
      </c>
      <c r="C29" s="31" t="s">
        <v>33</v>
      </c>
      <c r="D29" s="31" t="s">
        <v>34</v>
      </c>
      <c r="E29" s="31" t="s">
        <v>35</v>
      </c>
      <c r="F29" s="31" t="s">
        <v>80</v>
      </c>
      <c r="G29" s="29">
        <v>2023</v>
      </c>
      <c r="H29" s="29">
        <v>2024</v>
      </c>
      <c r="I29" s="29">
        <v>2000</v>
      </c>
      <c r="J29" s="29">
        <v>1600</v>
      </c>
      <c r="K29" s="29">
        <v>0</v>
      </c>
      <c r="L29" s="29"/>
      <c r="M29" s="29"/>
      <c r="N29" s="29">
        <v>1000</v>
      </c>
      <c r="O29" s="29">
        <v>1000</v>
      </c>
      <c r="P29" s="29"/>
      <c r="Q29" s="29">
        <f t="shared" si="9"/>
        <v>2000</v>
      </c>
      <c r="R29" s="29">
        <f t="shared" ref="R29:R30" si="12">I29-K29-Q29</f>
        <v>0</v>
      </c>
      <c r="S29" s="29"/>
      <c r="T29" s="29" t="s">
        <v>37</v>
      </c>
      <c r="U29" s="29" t="s">
        <v>38</v>
      </c>
      <c r="V29" s="58"/>
    </row>
    <row r="30" s="3" customFormat="1" ht="18.95" customHeight="1" spans="1:22">
      <c r="A30" s="27" t="s">
        <v>59</v>
      </c>
      <c r="B30" s="33" t="s">
        <v>87</v>
      </c>
      <c r="C30" s="31" t="s">
        <v>33</v>
      </c>
      <c r="D30" s="31" t="s">
        <v>34</v>
      </c>
      <c r="E30" s="31" t="s">
        <v>35</v>
      </c>
      <c r="F30" s="31" t="s">
        <v>85</v>
      </c>
      <c r="G30" s="29">
        <v>2024</v>
      </c>
      <c r="H30" s="29">
        <v>2025</v>
      </c>
      <c r="I30" s="29">
        <v>1500</v>
      </c>
      <c r="J30" s="29">
        <v>1200</v>
      </c>
      <c r="K30" s="29">
        <v>0</v>
      </c>
      <c r="L30" s="29"/>
      <c r="M30" s="29"/>
      <c r="N30" s="29"/>
      <c r="O30" s="29">
        <v>750</v>
      </c>
      <c r="P30" s="29">
        <v>750</v>
      </c>
      <c r="Q30" s="29">
        <f t="shared" si="9"/>
        <v>1500</v>
      </c>
      <c r="R30" s="29">
        <f t="shared" si="12"/>
        <v>0</v>
      </c>
      <c r="S30" s="29"/>
      <c r="T30" s="31" t="s">
        <v>37</v>
      </c>
      <c r="U30" s="31" t="s">
        <v>38</v>
      </c>
      <c r="V30" s="58"/>
    </row>
    <row r="31" s="4" customFormat="1" ht="18.95" customHeight="1" spans="1:22">
      <c r="A31" s="34" t="s">
        <v>62</v>
      </c>
      <c r="B31" s="35" t="s">
        <v>88</v>
      </c>
      <c r="C31" s="36" t="s">
        <v>89</v>
      </c>
      <c r="D31" s="36" t="s">
        <v>34</v>
      </c>
      <c r="E31" s="36" t="s">
        <v>35</v>
      </c>
      <c r="F31" s="36" t="s">
        <v>90</v>
      </c>
      <c r="G31" s="37">
        <v>2026</v>
      </c>
      <c r="H31" s="37">
        <v>2035</v>
      </c>
      <c r="I31" s="37">
        <v>600</v>
      </c>
      <c r="J31" s="37">
        <v>480</v>
      </c>
      <c r="K31" s="37">
        <v>0</v>
      </c>
      <c r="L31" s="37"/>
      <c r="M31" s="37"/>
      <c r="N31" s="37"/>
      <c r="O31" s="37"/>
      <c r="P31" s="37"/>
      <c r="Q31" s="37"/>
      <c r="R31" s="29">
        <f t="shared" si="10"/>
        <v>600</v>
      </c>
      <c r="S31" s="37"/>
      <c r="T31" s="36" t="s">
        <v>37</v>
      </c>
      <c r="U31" s="36" t="s">
        <v>38</v>
      </c>
      <c r="V31" s="58"/>
    </row>
    <row r="32" s="4" customFormat="1" ht="18.95" customHeight="1" spans="1:22">
      <c r="A32" s="34" t="s">
        <v>65</v>
      </c>
      <c r="B32" s="35" t="s">
        <v>91</v>
      </c>
      <c r="C32" s="36" t="s">
        <v>89</v>
      </c>
      <c r="D32" s="36" t="s">
        <v>34</v>
      </c>
      <c r="E32" s="36" t="s">
        <v>35</v>
      </c>
      <c r="F32" s="36" t="s">
        <v>92</v>
      </c>
      <c r="G32" s="37">
        <v>2023</v>
      </c>
      <c r="H32" s="37">
        <v>2024</v>
      </c>
      <c r="I32" s="37">
        <v>1500</v>
      </c>
      <c r="J32" s="37">
        <v>1200</v>
      </c>
      <c r="K32" s="37">
        <v>0</v>
      </c>
      <c r="L32" s="37"/>
      <c r="M32" s="37"/>
      <c r="N32" s="37"/>
      <c r="O32" s="37"/>
      <c r="P32" s="37"/>
      <c r="Q32" s="37"/>
      <c r="R32" s="29">
        <f t="shared" si="10"/>
        <v>1500</v>
      </c>
      <c r="S32" s="37"/>
      <c r="T32" s="36" t="s">
        <v>37</v>
      </c>
      <c r="U32" s="36" t="s">
        <v>38</v>
      </c>
      <c r="V32" s="58"/>
    </row>
    <row r="33" s="1" customFormat="1" ht="18.95" customHeight="1" spans="1:22">
      <c r="A33" s="34" t="s">
        <v>68</v>
      </c>
      <c r="B33" s="38" t="s">
        <v>93</v>
      </c>
      <c r="C33" s="36" t="s">
        <v>89</v>
      </c>
      <c r="D33" s="37" t="s">
        <v>34</v>
      </c>
      <c r="E33" s="37" t="s">
        <v>35</v>
      </c>
      <c r="F33" s="37" t="s">
        <v>94</v>
      </c>
      <c r="G33" s="37">
        <v>2026</v>
      </c>
      <c r="H33" s="37">
        <v>2035</v>
      </c>
      <c r="I33" s="37">
        <v>2500</v>
      </c>
      <c r="J33" s="37">
        <v>2000</v>
      </c>
      <c r="K33" s="37">
        <v>0</v>
      </c>
      <c r="L33" s="37"/>
      <c r="M33" s="37"/>
      <c r="N33" s="37"/>
      <c r="O33" s="37"/>
      <c r="P33" s="37"/>
      <c r="Q33" s="37"/>
      <c r="R33" s="29">
        <f t="shared" si="10"/>
        <v>2500</v>
      </c>
      <c r="S33" s="37"/>
      <c r="T33" s="37" t="s">
        <v>37</v>
      </c>
      <c r="U33" s="37" t="s">
        <v>38</v>
      </c>
      <c r="V33" s="58"/>
    </row>
    <row r="34" s="1" customFormat="1" ht="18.95" customHeight="1" spans="1:22">
      <c r="A34" s="34" t="s">
        <v>71</v>
      </c>
      <c r="B34" s="38" t="s">
        <v>95</v>
      </c>
      <c r="C34" s="36" t="s">
        <v>89</v>
      </c>
      <c r="D34" s="37" t="s">
        <v>34</v>
      </c>
      <c r="E34" s="37" t="s">
        <v>35</v>
      </c>
      <c r="F34" s="37" t="s">
        <v>96</v>
      </c>
      <c r="G34" s="37">
        <v>2026</v>
      </c>
      <c r="H34" s="37">
        <v>2035</v>
      </c>
      <c r="I34" s="37">
        <v>800</v>
      </c>
      <c r="J34" s="37">
        <v>640</v>
      </c>
      <c r="K34" s="37">
        <v>0</v>
      </c>
      <c r="L34" s="37"/>
      <c r="M34" s="37"/>
      <c r="N34" s="37"/>
      <c r="O34" s="37"/>
      <c r="P34" s="37"/>
      <c r="Q34" s="37"/>
      <c r="R34" s="29">
        <f t="shared" si="10"/>
        <v>800</v>
      </c>
      <c r="S34" s="37"/>
      <c r="T34" s="37" t="s">
        <v>37</v>
      </c>
      <c r="U34" s="37" t="s">
        <v>38</v>
      </c>
      <c r="V34" s="58"/>
    </row>
    <row r="35" s="1" customFormat="1" ht="18.95" customHeight="1" spans="1:22">
      <c r="A35" s="34" t="s">
        <v>97</v>
      </c>
      <c r="B35" s="38" t="s">
        <v>98</v>
      </c>
      <c r="C35" s="36" t="s">
        <v>89</v>
      </c>
      <c r="D35" s="37" t="s">
        <v>34</v>
      </c>
      <c r="E35" s="37" t="s">
        <v>35</v>
      </c>
      <c r="F35" s="37" t="s">
        <v>99</v>
      </c>
      <c r="G35" s="37">
        <v>2026</v>
      </c>
      <c r="H35" s="37">
        <v>2035</v>
      </c>
      <c r="I35" s="37">
        <v>500</v>
      </c>
      <c r="J35" s="37">
        <v>400</v>
      </c>
      <c r="K35" s="37">
        <v>0</v>
      </c>
      <c r="L35" s="37"/>
      <c r="M35" s="37"/>
      <c r="N35" s="37"/>
      <c r="O35" s="37"/>
      <c r="P35" s="37"/>
      <c r="Q35" s="37"/>
      <c r="R35" s="29">
        <f t="shared" si="10"/>
        <v>500</v>
      </c>
      <c r="S35" s="37"/>
      <c r="T35" s="37" t="s">
        <v>37</v>
      </c>
      <c r="U35" s="37" t="s">
        <v>38</v>
      </c>
      <c r="V35" s="58"/>
    </row>
    <row r="36" s="1" customFormat="1" ht="18.95" customHeight="1" spans="1:22">
      <c r="A36" s="34" t="s">
        <v>100</v>
      </c>
      <c r="B36" s="38" t="s">
        <v>101</v>
      </c>
      <c r="C36" s="36" t="s">
        <v>89</v>
      </c>
      <c r="D36" s="37" t="s">
        <v>34</v>
      </c>
      <c r="E36" s="37" t="s">
        <v>35</v>
      </c>
      <c r="F36" s="37" t="s">
        <v>102</v>
      </c>
      <c r="G36" s="37">
        <v>2026</v>
      </c>
      <c r="H36" s="37">
        <v>2035</v>
      </c>
      <c r="I36" s="37">
        <v>1600</v>
      </c>
      <c r="J36" s="37">
        <v>1280</v>
      </c>
      <c r="K36" s="37">
        <v>0</v>
      </c>
      <c r="L36" s="37"/>
      <c r="M36" s="37"/>
      <c r="N36" s="37"/>
      <c r="O36" s="37"/>
      <c r="P36" s="37"/>
      <c r="Q36" s="37"/>
      <c r="R36" s="29">
        <f t="shared" si="10"/>
        <v>1600</v>
      </c>
      <c r="S36" s="37"/>
      <c r="T36" s="37" t="s">
        <v>37</v>
      </c>
      <c r="U36" s="37" t="s">
        <v>38</v>
      </c>
      <c r="V36" s="58"/>
    </row>
    <row r="37" s="1" customFormat="1" ht="18.95" customHeight="1" spans="1:22">
      <c r="A37" s="34" t="s">
        <v>103</v>
      </c>
      <c r="B37" s="38" t="s">
        <v>104</v>
      </c>
      <c r="C37" s="36" t="s">
        <v>89</v>
      </c>
      <c r="D37" s="37" t="s">
        <v>34</v>
      </c>
      <c r="E37" s="37" t="s">
        <v>35</v>
      </c>
      <c r="F37" s="37" t="s">
        <v>105</v>
      </c>
      <c r="G37" s="37">
        <v>2026</v>
      </c>
      <c r="H37" s="37">
        <v>2035</v>
      </c>
      <c r="I37" s="37">
        <v>1000</v>
      </c>
      <c r="J37" s="37">
        <v>800</v>
      </c>
      <c r="K37" s="37">
        <v>0</v>
      </c>
      <c r="L37" s="37"/>
      <c r="M37" s="37"/>
      <c r="N37" s="37"/>
      <c r="O37" s="37"/>
      <c r="P37" s="37"/>
      <c r="Q37" s="37"/>
      <c r="R37" s="29">
        <f t="shared" si="10"/>
        <v>1000</v>
      </c>
      <c r="S37" s="37"/>
      <c r="T37" s="37" t="s">
        <v>37</v>
      </c>
      <c r="U37" s="37" t="s">
        <v>38</v>
      </c>
      <c r="V37" s="58"/>
    </row>
    <row r="38" s="1" customFormat="1" ht="18.95" customHeight="1" spans="1:22">
      <c r="A38" s="34" t="s">
        <v>106</v>
      </c>
      <c r="B38" s="39" t="s">
        <v>107</v>
      </c>
      <c r="C38" s="36" t="s">
        <v>89</v>
      </c>
      <c r="D38" s="37" t="s">
        <v>34</v>
      </c>
      <c r="E38" s="37" t="s">
        <v>35</v>
      </c>
      <c r="F38" s="37" t="s">
        <v>94</v>
      </c>
      <c r="G38" s="37">
        <v>2026</v>
      </c>
      <c r="H38" s="37">
        <v>2035</v>
      </c>
      <c r="I38" s="37">
        <v>1500</v>
      </c>
      <c r="J38" s="37">
        <v>1200</v>
      </c>
      <c r="K38" s="37">
        <v>0</v>
      </c>
      <c r="L38" s="37"/>
      <c r="M38" s="37"/>
      <c r="N38" s="37"/>
      <c r="O38" s="37"/>
      <c r="P38" s="37"/>
      <c r="Q38" s="37"/>
      <c r="R38" s="29">
        <f t="shared" si="10"/>
        <v>1500</v>
      </c>
      <c r="S38" s="37"/>
      <c r="T38" s="37" t="s">
        <v>37</v>
      </c>
      <c r="U38" s="37" t="s">
        <v>38</v>
      </c>
      <c r="V38" s="58"/>
    </row>
    <row r="39" s="1" customFormat="1" ht="18.95" customHeight="1" spans="1:22">
      <c r="A39" s="34" t="s">
        <v>108</v>
      </c>
      <c r="B39" s="39" t="s">
        <v>109</v>
      </c>
      <c r="C39" s="36" t="s">
        <v>89</v>
      </c>
      <c r="D39" s="37" t="s">
        <v>34</v>
      </c>
      <c r="E39" s="37" t="s">
        <v>35</v>
      </c>
      <c r="F39" s="37" t="s">
        <v>102</v>
      </c>
      <c r="G39" s="37">
        <v>2026</v>
      </c>
      <c r="H39" s="37">
        <v>2035</v>
      </c>
      <c r="I39" s="37">
        <v>1600</v>
      </c>
      <c r="J39" s="37">
        <v>1280</v>
      </c>
      <c r="K39" s="37">
        <v>0</v>
      </c>
      <c r="L39" s="37"/>
      <c r="M39" s="37"/>
      <c r="N39" s="37"/>
      <c r="O39" s="37"/>
      <c r="P39" s="37"/>
      <c r="Q39" s="37"/>
      <c r="R39" s="29">
        <f t="shared" si="10"/>
        <v>1600</v>
      </c>
      <c r="S39" s="37"/>
      <c r="T39" s="37" t="s">
        <v>37</v>
      </c>
      <c r="U39" s="37" t="s">
        <v>38</v>
      </c>
      <c r="V39" s="58"/>
    </row>
    <row r="40" s="1" customFormat="1" ht="18.95" customHeight="1" spans="1:22">
      <c r="A40" s="34" t="s">
        <v>110</v>
      </c>
      <c r="B40" s="39" t="s">
        <v>111</v>
      </c>
      <c r="C40" s="36" t="s">
        <v>89</v>
      </c>
      <c r="D40" s="37" t="s">
        <v>34</v>
      </c>
      <c r="E40" s="37" t="s">
        <v>35</v>
      </c>
      <c r="F40" s="37" t="s">
        <v>112</v>
      </c>
      <c r="G40" s="37">
        <v>2026</v>
      </c>
      <c r="H40" s="37">
        <v>2035</v>
      </c>
      <c r="I40" s="37">
        <v>2700</v>
      </c>
      <c r="J40" s="37">
        <v>2160</v>
      </c>
      <c r="K40" s="37">
        <v>0</v>
      </c>
      <c r="L40" s="37"/>
      <c r="M40" s="37"/>
      <c r="N40" s="37"/>
      <c r="O40" s="37"/>
      <c r="P40" s="37"/>
      <c r="Q40" s="37"/>
      <c r="R40" s="29">
        <f t="shared" si="10"/>
        <v>2700</v>
      </c>
      <c r="S40" s="37"/>
      <c r="T40" s="37" t="s">
        <v>37</v>
      </c>
      <c r="U40" s="37" t="s">
        <v>38</v>
      </c>
      <c r="V40" s="58"/>
    </row>
    <row r="41" s="1" customFormat="1" ht="18.95" customHeight="1" spans="1:22">
      <c r="A41" s="34" t="s">
        <v>113</v>
      </c>
      <c r="B41" s="39" t="s">
        <v>114</v>
      </c>
      <c r="C41" s="36" t="s">
        <v>89</v>
      </c>
      <c r="D41" s="37" t="s">
        <v>34</v>
      </c>
      <c r="E41" s="37" t="s">
        <v>35</v>
      </c>
      <c r="F41" s="37" t="s">
        <v>102</v>
      </c>
      <c r="G41" s="37">
        <v>2026</v>
      </c>
      <c r="H41" s="37">
        <v>2035</v>
      </c>
      <c r="I41" s="37">
        <v>1600</v>
      </c>
      <c r="J41" s="37">
        <v>1280</v>
      </c>
      <c r="K41" s="37">
        <v>0</v>
      </c>
      <c r="L41" s="37"/>
      <c r="M41" s="37"/>
      <c r="N41" s="37"/>
      <c r="O41" s="37"/>
      <c r="P41" s="37"/>
      <c r="Q41" s="37"/>
      <c r="R41" s="29">
        <f t="shared" si="10"/>
        <v>1600</v>
      </c>
      <c r="S41" s="37"/>
      <c r="T41" s="37" t="s">
        <v>37</v>
      </c>
      <c r="U41" s="37" t="s">
        <v>38</v>
      </c>
      <c r="V41" s="58"/>
    </row>
    <row r="42" s="1" customFormat="1" ht="18.95" customHeight="1" spans="1:22">
      <c r="A42" s="34" t="s">
        <v>115</v>
      </c>
      <c r="B42" s="39" t="s">
        <v>116</v>
      </c>
      <c r="C42" s="36" t="s">
        <v>89</v>
      </c>
      <c r="D42" s="37" t="s">
        <v>34</v>
      </c>
      <c r="E42" s="37" t="s">
        <v>35</v>
      </c>
      <c r="F42" s="37" t="s">
        <v>94</v>
      </c>
      <c r="G42" s="37">
        <v>2026</v>
      </c>
      <c r="H42" s="37">
        <v>2035</v>
      </c>
      <c r="I42" s="37">
        <v>2400</v>
      </c>
      <c r="J42" s="37">
        <v>1920</v>
      </c>
      <c r="K42" s="37">
        <v>0</v>
      </c>
      <c r="L42" s="37"/>
      <c r="M42" s="37"/>
      <c r="N42" s="37"/>
      <c r="O42" s="37"/>
      <c r="P42" s="37"/>
      <c r="Q42" s="37"/>
      <c r="R42" s="29">
        <f t="shared" si="10"/>
        <v>2400</v>
      </c>
      <c r="S42" s="37"/>
      <c r="T42" s="37" t="s">
        <v>37</v>
      </c>
      <c r="U42" s="37" t="s">
        <v>38</v>
      </c>
      <c r="V42" s="58"/>
    </row>
    <row r="43" s="1" customFormat="1" ht="18.95" customHeight="1" spans="1:22">
      <c r="A43" s="34" t="s">
        <v>117</v>
      </c>
      <c r="B43" s="39" t="s">
        <v>118</v>
      </c>
      <c r="C43" s="36" t="s">
        <v>89</v>
      </c>
      <c r="D43" s="37" t="s">
        <v>34</v>
      </c>
      <c r="E43" s="37" t="s">
        <v>35</v>
      </c>
      <c r="F43" s="37" t="s">
        <v>119</v>
      </c>
      <c r="G43" s="37">
        <v>2026</v>
      </c>
      <c r="H43" s="37">
        <v>2035</v>
      </c>
      <c r="I43" s="37">
        <v>2400</v>
      </c>
      <c r="J43" s="37">
        <v>1920</v>
      </c>
      <c r="K43" s="37">
        <v>0</v>
      </c>
      <c r="L43" s="37"/>
      <c r="M43" s="37"/>
      <c r="N43" s="37"/>
      <c r="O43" s="37"/>
      <c r="P43" s="37"/>
      <c r="Q43" s="37"/>
      <c r="R43" s="29">
        <f t="shared" si="10"/>
        <v>2400</v>
      </c>
      <c r="S43" s="37"/>
      <c r="T43" s="37" t="s">
        <v>37</v>
      </c>
      <c r="U43" s="37" t="s">
        <v>38</v>
      </c>
      <c r="V43" s="58"/>
    </row>
    <row r="44" s="1" customFormat="1" ht="18.95" customHeight="1" spans="1:22">
      <c r="A44" s="34" t="s">
        <v>120</v>
      </c>
      <c r="B44" s="38" t="s">
        <v>121</v>
      </c>
      <c r="C44" s="36" t="s">
        <v>89</v>
      </c>
      <c r="D44" s="37" t="s">
        <v>34</v>
      </c>
      <c r="E44" s="37" t="s">
        <v>35</v>
      </c>
      <c r="F44" s="37" t="s">
        <v>122</v>
      </c>
      <c r="G44" s="37">
        <v>2026</v>
      </c>
      <c r="H44" s="37">
        <v>2035</v>
      </c>
      <c r="I44" s="37">
        <v>2500</v>
      </c>
      <c r="J44" s="37">
        <v>2000</v>
      </c>
      <c r="K44" s="37">
        <v>0</v>
      </c>
      <c r="L44" s="37"/>
      <c r="M44" s="37"/>
      <c r="N44" s="37"/>
      <c r="O44" s="37"/>
      <c r="P44" s="37"/>
      <c r="Q44" s="37"/>
      <c r="R44" s="29">
        <f t="shared" si="10"/>
        <v>2500</v>
      </c>
      <c r="S44" s="37"/>
      <c r="T44" s="37" t="s">
        <v>37</v>
      </c>
      <c r="U44" s="37" t="s">
        <v>38</v>
      </c>
      <c r="V44" s="58"/>
    </row>
    <row r="45" s="1" customFormat="1" ht="18.95" customHeight="1" spans="1:22">
      <c r="A45" s="34" t="s">
        <v>123</v>
      </c>
      <c r="B45" s="38" t="s">
        <v>124</v>
      </c>
      <c r="C45" s="36" t="s">
        <v>89</v>
      </c>
      <c r="D45" s="37" t="s">
        <v>34</v>
      </c>
      <c r="E45" s="37" t="s">
        <v>35</v>
      </c>
      <c r="F45" s="37" t="s">
        <v>102</v>
      </c>
      <c r="G45" s="37">
        <v>2026</v>
      </c>
      <c r="H45" s="37">
        <v>2035</v>
      </c>
      <c r="I45" s="37">
        <v>2000</v>
      </c>
      <c r="J45" s="37">
        <v>1600</v>
      </c>
      <c r="K45" s="37">
        <v>0</v>
      </c>
      <c r="L45" s="37"/>
      <c r="M45" s="37"/>
      <c r="N45" s="37"/>
      <c r="O45" s="37"/>
      <c r="P45" s="37"/>
      <c r="Q45" s="37"/>
      <c r="R45" s="29">
        <f t="shared" si="10"/>
        <v>2000</v>
      </c>
      <c r="S45" s="37"/>
      <c r="T45" s="37" t="s">
        <v>37</v>
      </c>
      <c r="U45" s="37" t="s">
        <v>38</v>
      </c>
      <c r="V45" s="58"/>
    </row>
    <row r="46" s="1" customFormat="1" ht="18.95" customHeight="1" spans="1:22">
      <c r="A46" s="34" t="s">
        <v>125</v>
      </c>
      <c r="B46" s="38" t="s">
        <v>126</v>
      </c>
      <c r="C46" s="36" t="s">
        <v>89</v>
      </c>
      <c r="D46" s="37" t="s">
        <v>34</v>
      </c>
      <c r="E46" s="37" t="s">
        <v>35</v>
      </c>
      <c r="F46" s="37" t="s">
        <v>127</v>
      </c>
      <c r="G46" s="37">
        <v>2026</v>
      </c>
      <c r="H46" s="37">
        <v>2035</v>
      </c>
      <c r="I46" s="37">
        <v>1000</v>
      </c>
      <c r="J46" s="37">
        <v>800</v>
      </c>
      <c r="K46" s="37">
        <v>0</v>
      </c>
      <c r="L46" s="37"/>
      <c r="M46" s="37"/>
      <c r="N46" s="37"/>
      <c r="O46" s="37"/>
      <c r="P46" s="37"/>
      <c r="Q46" s="37"/>
      <c r="R46" s="29">
        <f t="shared" si="10"/>
        <v>1000</v>
      </c>
      <c r="S46" s="37"/>
      <c r="T46" s="37" t="s">
        <v>37</v>
      </c>
      <c r="U46" s="37" t="s">
        <v>38</v>
      </c>
      <c r="V46" s="58"/>
    </row>
    <row r="47" s="1" customFormat="1" ht="18.95" customHeight="1" spans="1:22">
      <c r="A47" s="34" t="s">
        <v>128</v>
      </c>
      <c r="B47" s="38" t="s">
        <v>129</v>
      </c>
      <c r="C47" s="36" t="s">
        <v>89</v>
      </c>
      <c r="D47" s="37" t="s">
        <v>34</v>
      </c>
      <c r="E47" s="37" t="s">
        <v>35</v>
      </c>
      <c r="F47" s="37" t="s">
        <v>102</v>
      </c>
      <c r="G47" s="37">
        <v>2026</v>
      </c>
      <c r="H47" s="37">
        <v>2035</v>
      </c>
      <c r="I47" s="37">
        <v>2000</v>
      </c>
      <c r="J47" s="37">
        <v>1600</v>
      </c>
      <c r="K47" s="37">
        <v>0</v>
      </c>
      <c r="L47" s="37"/>
      <c r="M47" s="37"/>
      <c r="N47" s="37"/>
      <c r="O47" s="37"/>
      <c r="P47" s="37"/>
      <c r="Q47" s="37"/>
      <c r="R47" s="29">
        <f t="shared" si="10"/>
        <v>2000</v>
      </c>
      <c r="S47" s="37"/>
      <c r="T47" s="37" t="s">
        <v>37</v>
      </c>
      <c r="U47" s="37" t="s">
        <v>38</v>
      </c>
      <c r="V47" s="58"/>
    </row>
    <row r="48" s="1" customFormat="1" ht="18.95" customHeight="1" spans="1:22">
      <c r="A48" s="34" t="s">
        <v>130</v>
      </c>
      <c r="B48" s="38" t="s">
        <v>131</v>
      </c>
      <c r="C48" s="36" t="s">
        <v>89</v>
      </c>
      <c r="D48" s="37" t="s">
        <v>34</v>
      </c>
      <c r="E48" s="37" t="s">
        <v>35</v>
      </c>
      <c r="F48" s="37" t="s">
        <v>119</v>
      </c>
      <c r="G48" s="37">
        <v>2026</v>
      </c>
      <c r="H48" s="37">
        <v>2035</v>
      </c>
      <c r="I48" s="37">
        <v>2500</v>
      </c>
      <c r="J48" s="37">
        <v>2000</v>
      </c>
      <c r="K48" s="37">
        <v>0</v>
      </c>
      <c r="L48" s="37"/>
      <c r="M48" s="37"/>
      <c r="N48" s="37"/>
      <c r="O48" s="37"/>
      <c r="P48" s="37"/>
      <c r="Q48" s="37"/>
      <c r="R48" s="29">
        <f t="shared" si="10"/>
        <v>2500</v>
      </c>
      <c r="S48" s="37"/>
      <c r="T48" s="37" t="s">
        <v>37</v>
      </c>
      <c r="U48" s="37" t="s">
        <v>38</v>
      </c>
      <c r="V48" s="59"/>
    </row>
    <row r="49" customHeight="1" spans="1:22">
      <c r="A49" s="17">
        <v>5</v>
      </c>
      <c r="B49" s="22" t="s">
        <v>132</v>
      </c>
      <c r="C49" s="17"/>
      <c r="D49" s="17"/>
      <c r="E49" s="17"/>
      <c r="F49" s="17"/>
      <c r="G49" s="19"/>
      <c r="H49" s="19"/>
      <c r="I49" s="51">
        <f t="shared" ref="I49:R49" si="13">SUM(I50:I51)</f>
        <v>0</v>
      </c>
      <c r="J49" s="51">
        <f t="shared" si="13"/>
        <v>0</v>
      </c>
      <c r="K49" s="51">
        <f t="shared" si="13"/>
        <v>0</v>
      </c>
      <c r="L49" s="51">
        <f t="shared" si="13"/>
        <v>0</v>
      </c>
      <c r="M49" s="51">
        <f t="shared" si="13"/>
        <v>0</v>
      </c>
      <c r="N49" s="51">
        <f t="shared" si="13"/>
        <v>0</v>
      </c>
      <c r="O49" s="51">
        <f t="shared" si="13"/>
        <v>0</v>
      </c>
      <c r="P49" s="51">
        <f t="shared" si="13"/>
        <v>0</v>
      </c>
      <c r="Q49" s="51">
        <f t="shared" si="13"/>
        <v>0</v>
      </c>
      <c r="R49" s="51">
        <f t="shared" si="13"/>
        <v>0</v>
      </c>
      <c r="S49" s="51"/>
      <c r="T49" s="51"/>
      <c r="U49" s="51"/>
      <c r="V49" s="17"/>
    </row>
    <row r="50" s="1" customFormat="1" customHeight="1" spans="1:22">
      <c r="A50" s="40" t="s">
        <v>40</v>
      </c>
      <c r="B50" s="41"/>
      <c r="C50" s="10"/>
      <c r="D50" s="10"/>
      <c r="E50" s="10"/>
      <c r="F50" s="10"/>
      <c r="G50" s="12"/>
      <c r="H50" s="12"/>
      <c r="I50" s="48"/>
      <c r="J50" s="48"/>
      <c r="K50" s="48"/>
      <c r="L50" s="48"/>
      <c r="M50" s="48"/>
      <c r="N50" s="48"/>
      <c r="O50" s="48"/>
      <c r="P50" s="48"/>
      <c r="Q50" s="48"/>
      <c r="R50" s="29">
        <f t="shared" ref="R50:R65" si="14">I50-K50-Q50</f>
        <v>0</v>
      </c>
      <c r="S50" s="48"/>
      <c r="T50" s="48"/>
      <c r="U50" s="48"/>
      <c r="V50" s="10"/>
    </row>
    <row r="51" s="1" customFormat="1" customHeight="1" spans="1:22">
      <c r="A51" s="40" t="s">
        <v>44</v>
      </c>
      <c r="B51" s="41"/>
      <c r="C51" s="10"/>
      <c r="D51" s="10"/>
      <c r="E51" s="10"/>
      <c r="F51" s="10"/>
      <c r="G51" s="12"/>
      <c r="H51" s="12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10"/>
    </row>
    <row r="52" customHeight="1" spans="1:22">
      <c r="A52" s="17">
        <v>6</v>
      </c>
      <c r="B52" s="22" t="s">
        <v>133</v>
      </c>
      <c r="C52" s="17"/>
      <c r="D52" s="17"/>
      <c r="E52" s="17"/>
      <c r="F52" s="17"/>
      <c r="G52" s="19"/>
      <c r="H52" s="19"/>
      <c r="I52" s="51">
        <f>SUM(I53:I65)</f>
        <v>9625</v>
      </c>
      <c r="J52" s="51">
        <f t="shared" ref="J52:R52" si="15">SUM(J53:J65)</f>
        <v>7700</v>
      </c>
      <c r="K52" s="51">
        <f t="shared" si="15"/>
        <v>0</v>
      </c>
      <c r="L52" s="51">
        <f t="shared" si="15"/>
        <v>1300</v>
      </c>
      <c r="M52" s="51">
        <f t="shared" si="15"/>
        <v>2066</v>
      </c>
      <c r="N52" s="51">
        <f t="shared" si="15"/>
        <v>1364</v>
      </c>
      <c r="O52" s="51">
        <f t="shared" si="15"/>
        <v>173.8</v>
      </c>
      <c r="P52" s="51">
        <f t="shared" si="15"/>
        <v>0</v>
      </c>
      <c r="Q52" s="51">
        <f t="shared" si="15"/>
        <v>4903.8</v>
      </c>
      <c r="R52" s="51">
        <f t="shared" si="15"/>
        <v>4721.2</v>
      </c>
      <c r="S52" s="51"/>
      <c r="T52" s="51"/>
      <c r="U52" s="51"/>
      <c r="V52" s="17"/>
    </row>
    <row r="53" s="3" customFormat="1" customHeight="1" spans="1:22">
      <c r="A53" s="42" t="s">
        <v>40</v>
      </c>
      <c r="B53" s="43" t="s">
        <v>134</v>
      </c>
      <c r="C53" s="31" t="s">
        <v>33</v>
      </c>
      <c r="D53" s="31" t="s">
        <v>34</v>
      </c>
      <c r="E53" s="31" t="s">
        <v>35</v>
      </c>
      <c r="F53" s="44" t="s">
        <v>135</v>
      </c>
      <c r="G53" s="30">
        <v>2021</v>
      </c>
      <c r="H53" s="30">
        <v>2022</v>
      </c>
      <c r="I53" s="52">
        <v>1144</v>
      </c>
      <c r="J53" s="52">
        <f>I53*0.8</f>
        <v>915.2</v>
      </c>
      <c r="K53" s="52"/>
      <c r="L53" s="52">
        <v>600</v>
      </c>
      <c r="M53" s="52">
        <f>I53-L53</f>
        <v>544</v>
      </c>
      <c r="N53" s="52"/>
      <c r="O53" s="52"/>
      <c r="P53" s="52"/>
      <c r="Q53" s="52">
        <f>SUM(L53:P53)</f>
        <v>1144</v>
      </c>
      <c r="R53" s="29">
        <f t="shared" si="14"/>
        <v>0</v>
      </c>
      <c r="T53" s="57" t="s">
        <v>37</v>
      </c>
      <c r="U53" s="57" t="s">
        <v>38</v>
      </c>
      <c r="V53" s="57" t="s">
        <v>136</v>
      </c>
    </row>
    <row r="54" s="3" customFormat="1" customHeight="1" spans="1:22">
      <c r="A54" s="42" t="s">
        <v>44</v>
      </c>
      <c r="B54" s="43" t="s">
        <v>137</v>
      </c>
      <c r="C54" s="31" t="s">
        <v>33</v>
      </c>
      <c r="D54" s="31" t="s">
        <v>34</v>
      </c>
      <c r="E54" s="31" t="s">
        <v>35</v>
      </c>
      <c r="F54" s="44" t="s">
        <v>138</v>
      </c>
      <c r="G54" s="30">
        <v>2021</v>
      </c>
      <c r="H54" s="30">
        <v>2022</v>
      </c>
      <c r="I54" s="52">
        <v>1122</v>
      </c>
      <c r="J54" s="52">
        <f t="shared" ref="J54:J65" si="16">I54*0.8</f>
        <v>897.6</v>
      </c>
      <c r="K54" s="52"/>
      <c r="L54" s="52">
        <v>700</v>
      </c>
      <c r="M54" s="52">
        <f>I54-L54</f>
        <v>422</v>
      </c>
      <c r="N54" s="52"/>
      <c r="O54" s="52"/>
      <c r="P54" s="52"/>
      <c r="Q54" s="52">
        <f>SUM(L54:P54)</f>
        <v>1122</v>
      </c>
      <c r="R54" s="29">
        <f t="shared" si="14"/>
        <v>0</v>
      </c>
      <c r="T54" s="57" t="s">
        <v>37</v>
      </c>
      <c r="U54" s="57" t="s">
        <v>38</v>
      </c>
      <c r="V54" s="57" t="s">
        <v>136</v>
      </c>
    </row>
    <row r="55" s="3" customFormat="1" customHeight="1" spans="1:22">
      <c r="A55" s="42" t="s">
        <v>47</v>
      </c>
      <c r="B55" s="43" t="s">
        <v>139</v>
      </c>
      <c r="C55" s="31" t="s">
        <v>33</v>
      </c>
      <c r="D55" s="31" t="s">
        <v>34</v>
      </c>
      <c r="E55" s="31" t="s">
        <v>35</v>
      </c>
      <c r="F55" s="44" t="s">
        <v>140</v>
      </c>
      <c r="G55" s="30">
        <v>2022</v>
      </c>
      <c r="H55" s="30">
        <v>2023</v>
      </c>
      <c r="I55" s="52">
        <v>1232</v>
      </c>
      <c r="J55" s="52">
        <f t="shared" si="16"/>
        <v>985.6</v>
      </c>
      <c r="K55" s="52"/>
      <c r="L55" s="52"/>
      <c r="M55" s="52">
        <v>500</v>
      </c>
      <c r="N55" s="52">
        <f>I55-M55</f>
        <v>732</v>
      </c>
      <c r="O55" s="52"/>
      <c r="P55" s="52"/>
      <c r="Q55" s="52">
        <f>SUM(L55:P55)</f>
        <v>1232</v>
      </c>
      <c r="R55" s="29">
        <f t="shared" si="14"/>
        <v>0</v>
      </c>
      <c r="S55" s="52"/>
      <c r="T55" s="57" t="s">
        <v>37</v>
      </c>
      <c r="U55" s="57" t="s">
        <v>38</v>
      </c>
      <c r="V55" s="29"/>
    </row>
    <row r="56" s="3" customFormat="1" customHeight="1" spans="1:22">
      <c r="A56" s="42" t="s">
        <v>50</v>
      </c>
      <c r="B56" s="43" t="s">
        <v>141</v>
      </c>
      <c r="C56" s="31" t="s">
        <v>33</v>
      </c>
      <c r="D56" s="31" t="s">
        <v>34</v>
      </c>
      <c r="E56" s="31" t="s">
        <v>35</v>
      </c>
      <c r="F56" s="44" t="s">
        <v>140</v>
      </c>
      <c r="G56" s="30">
        <v>2022</v>
      </c>
      <c r="H56" s="30">
        <v>2023</v>
      </c>
      <c r="I56" s="52">
        <v>1232</v>
      </c>
      <c r="J56" s="52">
        <f t="shared" si="16"/>
        <v>985.6</v>
      </c>
      <c r="K56" s="52"/>
      <c r="L56" s="52"/>
      <c r="M56" s="52">
        <v>600</v>
      </c>
      <c r="N56" s="52">
        <f>I56-M56</f>
        <v>632</v>
      </c>
      <c r="O56" s="52"/>
      <c r="P56" s="52"/>
      <c r="Q56" s="52">
        <f>SUM(L56:P56)</f>
        <v>1232</v>
      </c>
      <c r="R56" s="29">
        <f t="shared" si="14"/>
        <v>0</v>
      </c>
      <c r="S56" s="52"/>
      <c r="T56" s="57" t="s">
        <v>37</v>
      </c>
      <c r="U56" s="57" t="s">
        <v>38</v>
      </c>
      <c r="V56" s="29"/>
    </row>
    <row r="57" s="3" customFormat="1" customHeight="1" spans="1:22">
      <c r="A57" s="42" t="s">
        <v>53</v>
      </c>
      <c r="B57" s="43" t="s">
        <v>142</v>
      </c>
      <c r="C57" s="31" t="s">
        <v>33</v>
      </c>
      <c r="D57" s="31" t="s">
        <v>34</v>
      </c>
      <c r="E57" s="31" t="s">
        <v>35</v>
      </c>
      <c r="F57" s="44" t="s">
        <v>143</v>
      </c>
      <c r="G57" s="30">
        <v>2024</v>
      </c>
      <c r="H57" s="30">
        <v>2024</v>
      </c>
      <c r="I57" s="52">
        <v>173.8</v>
      </c>
      <c r="J57" s="52">
        <f t="shared" si="16"/>
        <v>139.04</v>
      </c>
      <c r="K57" s="52"/>
      <c r="L57" s="52"/>
      <c r="M57" s="52"/>
      <c r="N57" s="52"/>
      <c r="O57" s="52">
        <f>I57</f>
        <v>173.8</v>
      </c>
      <c r="P57" s="52"/>
      <c r="Q57" s="52">
        <f>SUM(L57:P57)</f>
        <v>173.8</v>
      </c>
      <c r="R57" s="29">
        <f t="shared" si="14"/>
        <v>0</v>
      </c>
      <c r="T57" s="57" t="s">
        <v>37</v>
      </c>
      <c r="U57" s="57" t="s">
        <v>38</v>
      </c>
      <c r="V57" s="57" t="s">
        <v>136</v>
      </c>
    </row>
    <row r="58" s="4" customFormat="1" customHeight="1" spans="1:22">
      <c r="A58" s="40" t="s">
        <v>56</v>
      </c>
      <c r="B58" s="45" t="s">
        <v>144</v>
      </c>
      <c r="C58" s="36" t="s">
        <v>89</v>
      </c>
      <c r="D58" s="36" t="s">
        <v>34</v>
      </c>
      <c r="E58" s="36" t="s">
        <v>35</v>
      </c>
      <c r="F58" s="46" t="s">
        <v>145</v>
      </c>
      <c r="G58" s="47">
        <v>2021</v>
      </c>
      <c r="H58" s="47">
        <v>2022</v>
      </c>
      <c r="I58" s="53">
        <v>675.4</v>
      </c>
      <c r="J58" s="53">
        <f t="shared" si="16"/>
        <v>540.32</v>
      </c>
      <c r="K58" s="53"/>
      <c r="L58" s="53"/>
      <c r="M58" s="53"/>
      <c r="N58" s="53"/>
      <c r="O58" s="53"/>
      <c r="P58" s="53"/>
      <c r="Q58" s="53"/>
      <c r="R58" s="29">
        <f t="shared" si="14"/>
        <v>675.4</v>
      </c>
      <c r="T58" s="60" t="s">
        <v>37</v>
      </c>
      <c r="U58" s="60" t="s">
        <v>38</v>
      </c>
      <c r="V58" s="60" t="s">
        <v>136</v>
      </c>
    </row>
    <row r="59" s="4" customFormat="1" customHeight="1" spans="1:22">
      <c r="A59" s="40" t="s">
        <v>59</v>
      </c>
      <c r="B59" s="45" t="s">
        <v>146</v>
      </c>
      <c r="C59" s="36" t="s">
        <v>89</v>
      </c>
      <c r="D59" s="36" t="s">
        <v>34</v>
      </c>
      <c r="E59" s="36" t="s">
        <v>35</v>
      </c>
      <c r="F59" s="46" t="s">
        <v>147</v>
      </c>
      <c r="G59" s="47">
        <v>2021</v>
      </c>
      <c r="H59" s="47">
        <v>2022</v>
      </c>
      <c r="I59" s="53">
        <v>723.8</v>
      </c>
      <c r="J59" s="53">
        <f t="shared" si="16"/>
        <v>579.04</v>
      </c>
      <c r="K59" s="53"/>
      <c r="L59" s="53"/>
      <c r="M59" s="53"/>
      <c r="N59" s="53"/>
      <c r="O59" s="53"/>
      <c r="P59" s="53"/>
      <c r="Q59" s="53"/>
      <c r="R59" s="29">
        <f t="shared" si="14"/>
        <v>723.8</v>
      </c>
      <c r="T59" s="60" t="s">
        <v>37</v>
      </c>
      <c r="U59" s="60" t="s">
        <v>38</v>
      </c>
      <c r="V59" s="60" t="s">
        <v>136</v>
      </c>
    </row>
    <row r="60" s="4" customFormat="1" customHeight="1" spans="1:22">
      <c r="A60" s="40" t="s">
        <v>62</v>
      </c>
      <c r="B60" s="45" t="s">
        <v>148</v>
      </c>
      <c r="C60" s="36" t="s">
        <v>89</v>
      </c>
      <c r="D60" s="36" t="s">
        <v>34</v>
      </c>
      <c r="E60" s="36" t="s">
        <v>35</v>
      </c>
      <c r="F60" s="46" t="s">
        <v>149</v>
      </c>
      <c r="G60" s="47">
        <v>2022</v>
      </c>
      <c r="H60" s="47">
        <v>2023</v>
      </c>
      <c r="I60" s="53">
        <v>618.2</v>
      </c>
      <c r="J60" s="53">
        <f t="shared" si="16"/>
        <v>494.56</v>
      </c>
      <c r="K60" s="53"/>
      <c r="L60" s="53"/>
      <c r="M60" s="53"/>
      <c r="N60" s="53"/>
      <c r="O60" s="53"/>
      <c r="P60" s="53"/>
      <c r="Q60" s="53"/>
      <c r="R60" s="29">
        <f t="shared" si="14"/>
        <v>618.2</v>
      </c>
      <c r="T60" s="60" t="s">
        <v>37</v>
      </c>
      <c r="U60" s="60" t="s">
        <v>38</v>
      </c>
      <c r="V60" s="60" t="s">
        <v>136</v>
      </c>
    </row>
    <row r="61" s="4" customFormat="1" customHeight="1" spans="1:22">
      <c r="A61" s="40" t="s">
        <v>65</v>
      </c>
      <c r="B61" s="45" t="s">
        <v>150</v>
      </c>
      <c r="C61" s="36" t="s">
        <v>89</v>
      </c>
      <c r="D61" s="36" t="s">
        <v>34</v>
      </c>
      <c r="E61" s="36" t="s">
        <v>35</v>
      </c>
      <c r="F61" s="46" t="s">
        <v>151</v>
      </c>
      <c r="G61" s="47">
        <v>2022</v>
      </c>
      <c r="H61" s="47">
        <v>2023</v>
      </c>
      <c r="I61" s="53">
        <v>624.8</v>
      </c>
      <c r="J61" s="53">
        <f t="shared" si="16"/>
        <v>499.84</v>
      </c>
      <c r="K61" s="53"/>
      <c r="L61" s="53"/>
      <c r="M61" s="53"/>
      <c r="N61" s="53"/>
      <c r="O61" s="53"/>
      <c r="P61" s="53"/>
      <c r="Q61" s="53"/>
      <c r="R61" s="29">
        <f t="shared" si="14"/>
        <v>624.8</v>
      </c>
      <c r="T61" s="60" t="s">
        <v>37</v>
      </c>
      <c r="U61" s="60" t="s">
        <v>38</v>
      </c>
      <c r="V61" s="60" t="s">
        <v>136</v>
      </c>
    </row>
    <row r="62" s="4" customFormat="1" customHeight="1" spans="1:22">
      <c r="A62" s="40" t="s">
        <v>68</v>
      </c>
      <c r="B62" s="45" t="s">
        <v>152</v>
      </c>
      <c r="C62" s="36" t="s">
        <v>89</v>
      </c>
      <c r="D62" s="36" t="s">
        <v>34</v>
      </c>
      <c r="E62" s="36" t="s">
        <v>35</v>
      </c>
      <c r="F62" s="46" t="s">
        <v>153</v>
      </c>
      <c r="G62" s="47">
        <v>2022</v>
      </c>
      <c r="H62" s="47">
        <v>2023</v>
      </c>
      <c r="I62" s="53">
        <v>512.6</v>
      </c>
      <c r="J62" s="53">
        <f t="shared" si="16"/>
        <v>410.08</v>
      </c>
      <c r="K62" s="53"/>
      <c r="L62" s="53"/>
      <c r="M62" s="53"/>
      <c r="N62" s="53"/>
      <c r="O62" s="53"/>
      <c r="P62" s="53"/>
      <c r="Q62" s="53"/>
      <c r="R62" s="29">
        <f t="shared" si="14"/>
        <v>512.6</v>
      </c>
      <c r="T62" s="60" t="s">
        <v>37</v>
      </c>
      <c r="U62" s="60" t="s">
        <v>38</v>
      </c>
      <c r="V62" s="60" t="s">
        <v>136</v>
      </c>
    </row>
    <row r="63" s="4" customFormat="1" customHeight="1" spans="1:22">
      <c r="A63" s="40" t="s">
        <v>71</v>
      </c>
      <c r="B63" s="45" t="s">
        <v>154</v>
      </c>
      <c r="C63" s="36" t="s">
        <v>89</v>
      </c>
      <c r="D63" s="36" t="s">
        <v>34</v>
      </c>
      <c r="E63" s="36" t="s">
        <v>35</v>
      </c>
      <c r="F63" s="46" t="s">
        <v>155</v>
      </c>
      <c r="G63" s="47">
        <v>2022</v>
      </c>
      <c r="H63" s="47">
        <v>2023</v>
      </c>
      <c r="I63" s="53">
        <v>396</v>
      </c>
      <c r="J63" s="53">
        <f t="shared" si="16"/>
        <v>316.8</v>
      </c>
      <c r="K63" s="53"/>
      <c r="L63" s="53"/>
      <c r="M63" s="53"/>
      <c r="N63" s="53"/>
      <c r="O63" s="53"/>
      <c r="P63" s="53"/>
      <c r="Q63" s="53"/>
      <c r="R63" s="29">
        <f t="shared" si="14"/>
        <v>396</v>
      </c>
      <c r="T63" s="60" t="s">
        <v>37</v>
      </c>
      <c r="U63" s="60" t="s">
        <v>38</v>
      </c>
      <c r="V63" s="60" t="s">
        <v>136</v>
      </c>
    </row>
    <row r="64" s="4" customFormat="1" customHeight="1" spans="1:22">
      <c r="A64" s="40" t="s">
        <v>97</v>
      </c>
      <c r="B64" s="45" t="s">
        <v>156</v>
      </c>
      <c r="C64" s="36" t="s">
        <v>89</v>
      </c>
      <c r="D64" s="36" t="s">
        <v>34</v>
      </c>
      <c r="E64" s="36" t="s">
        <v>35</v>
      </c>
      <c r="F64" s="46" t="s">
        <v>157</v>
      </c>
      <c r="G64" s="47">
        <v>2023</v>
      </c>
      <c r="H64" s="47">
        <v>2024</v>
      </c>
      <c r="I64" s="53">
        <v>378.4</v>
      </c>
      <c r="J64" s="53">
        <f t="shared" si="16"/>
        <v>302.72</v>
      </c>
      <c r="K64" s="53"/>
      <c r="L64" s="53"/>
      <c r="M64" s="53"/>
      <c r="N64" s="53"/>
      <c r="O64" s="53"/>
      <c r="P64" s="53"/>
      <c r="Q64" s="53"/>
      <c r="R64" s="29">
        <f t="shared" si="14"/>
        <v>378.4</v>
      </c>
      <c r="T64" s="60" t="s">
        <v>37</v>
      </c>
      <c r="U64" s="60" t="s">
        <v>38</v>
      </c>
      <c r="V64" s="60" t="s">
        <v>136</v>
      </c>
    </row>
    <row r="65" s="4" customFormat="1" customHeight="1" spans="1:22">
      <c r="A65" s="40" t="s">
        <v>100</v>
      </c>
      <c r="B65" s="45" t="s">
        <v>158</v>
      </c>
      <c r="C65" s="36" t="s">
        <v>89</v>
      </c>
      <c r="D65" s="36" t="s">
        <v>34</v>
      </c>
      <c r="E65" s="36" t="s">
        <v>35</v>
      </c>
      <c r="F65" s="46" t="s">
        <v>159</v>
      </c>
      <c r="G65" s="47">
        <v>2023</v>
      </c>
      <c r="H65" s="47">
        <v>2024</v>
      </c>
      <c r="I65" s="53">
        <v>792</v>
      </c>
      <c r="J65" s="53">
        <f t="shared" si="16"/>
        <v>633.6</v>
      </c>
      <c r="K65" s="53"/>
      <c r="L65" s="53"/>
      <c r="M65" s="53"/>
      <c r="N65" s="53"/>
      <c r="O65" s="53"/>
      <c r="P65" s="53"/>
      <c r="Q65" s="53"/>
      <c r="R65" s="29">
        <f t="shared" si="14"/>
        <v>792</v>
      </c>
      <c r="T65" s="60" t="s">
        <v>37</v>
      </c>
      <c r="U65" s="60" t="s">
        <v>38</v>
      </c>
      <c r="V65" s="60" t="s">
        <v>136</v>
      </c>
    </row>
    <row r="66" customHeight="1" spans="1:22">
      <c r="A66" s="17">
        <v>7</v>
      </c>
      <c r="B66" s="18" t="s">
        <v>160</v>
      </c>
      <c r="C66" s="17"/>
      <c r="D66" s="17"/>
      <c r="E66" s="17"/>
      <c r="F66" s="17"/>
      <c r="G66" s="19"/>
      <c r="H66" s="19"/>
      <c r="I66" s="51">
        <f t="shared" ref="I66:R66" si="17">SUM(I67:I68)</f>
        <v>0</v>
      </c>
      <c r="J66" s="51">
        <f t="shared" si="17"/>
        <v>0</v>
      </c>
      <c r="K66" s="51">
        <f t="shared" si="17"/>
        <v>0</v>
      </c>
      <c r="L66" s="51">
        <f t="shared" si="17"/>
        <v>0</v>
      </c>
      <c r="M66" s="51">
        <f t="shared" si="17"/>
        <v>0</v>
      </c>
      <c r="N66" s="51">
        <f t="shared" si="17"/>
        <v>0</v>
      </c>
      <c r="O66" s="51">
        <f t="shared" si="17"/>
        <v>0</v>
      </c>
      <c r="P66" s="51">
        <f t="shared" si="17"/>
        <v>0</v>
      </c>
      <c r="Q66" s="51">
        <f t="shared" si="17"/>
        <v>0</v>
      </c>
      <c r="R66" s="51">
        <f t="shared" si="17"/>
        <v>0</v>
      </c>
      <c r="S66" s="51"/>
      <c r="T66" s="51"/>
      <c r="U66" s="51"/>
      <c r="V66" s="17"/>
    </row>
    <row r="67" s="1" customFormat="1" customHeight="1" spans="1:22">
      <c r="A67" s="40" t="s">
        <v>40</v>
      </c>
      <c r="B67" s="41"/>
      <c r="C67" s="10"/>
      <c r="D67" s="10"/>
      <c r="E67" s="10"/>
      <c r="F67" s="10"/>
      <c r="G67" s="12"/>
      <c r="H67" s="12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10"/>
    </row>
    <row r="68" s="1" customFormat="1" customHeight="1" spans="1:22">
      <c r="A68" s="40" t="s">
        <v>44</v>
      </c>
      <c r="B68" s="41"/>
      <c r="C68" s="10"/>
      <c r="D68" s="10"/>
      <c r="E68" s="10"/>
      <c r="F68" s="10"/>
      <c r="G68" s="12"/>
      <c r="H68" s="12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10"/>
    </row>
    <row r="69" customHeight="1" spans="1:22">
      <c r="A69" s="17">
        <v>8</v>
      </c>
      <c r="B69" s="18" t="s">
        <v>161</v>
      </c>
      <c r="C69" s="17"/>
      <c r="D69" s="17"/>
      <c r="E69" s="17"/>
      <c r="F69" s="17"/>
      <c r="G69" s="19"/>
      <c r="H69" s="19"/>
      <c r="I69" s="51">
        <f t="shared" ref="I69:R69" si="18">SUM(I70:I77)</f>
        <v>21390</v>
      </c>
      <c r="J69" s="51">
        <f t="shared" si="18"/>
        <v>16792</v>
      </c>
      <c r="K69" s="51">
        <f t="shared" si="18"/>
        <v>0</v>
      </c>
      <c r="L69" s="51">
        <f t="shared" si="18"/>
        <v>4425</v>
      </c>
      <c r="M69" s="51">
        <f t="shared" si="18"/>
        <v>6485</v>
      </c>
      <c r="N69" s="51">
        <f t="shared" si="18"/>
        <v>3100</v>
      </c>
      <c r="O69" s="51">
        <f t="shared" si="18"/>
        <v>2340</v>
      </c>
      <c r="P69" s="51">
        <f t="shared" si="18"/>
        <v>1300</v>
      </c>
      <c r="Q69" s="51">
        <f t="shared" si="18"/>
        <v>17650</v>
      </c>
      <c r="R69" s="51">
        <f t="shared" si="18"/>
        <v>3740</v>
      </c>
      <c r="S69" s="51"/>
      <c r="T69" s="51"/>
      <c r="U69" s="51"/>
      <c r="V69" s="17"/>
    </row>
    <row r="70" s="3" customFormat="1" customHeight="1" spans="1:22">
      <c r="A70" s="42" t="s">
        <v>40</v>
      </c>
      <c r="B70" s="61" t="s">
        <v>162</v>
      </c>
      <c r="C70" s="29" t="s">
        <v>33</v>
      </c>
      <c r="D70" s="29" t="s">
        <v>34</v>
      </c>
      <c r="E70" s="29" t="s">
        <v>35</v>
      </c>
      <c r="F70" s="62" t="s">
        <v>163</v>
      </c>
      <c r="G70" s="30">
        <v>2021</v>
      </c>
      <c r="H70" s="30">
        <v>2022</v>
      </c>
      <c r="I70" s="30">
        <v>4650</v>
      </c>
      <c r="J70" s="30">
        <v>3400</v>
      </c>
      <c r="K70" s="30"/>
      <c r="L70" s="30">
        <v>2325</v>
      </c>
      <c r="M70" s="30">
        <v>2325</v>
      </c>
      <c r="N70" s="30"/>
      <c r="O70" s="30"/>
      <c r="P70" s="30"/>
      <c r="Q70" s="30">
        <f>SUM(L70:P70)</f>
        <v>4650</v>
      </c>
      <c r="R70" s="52"/>
      <c r="S70" s="52" t="s">
        <v>164</v>
      </c>
      <c r="T70" s="52" t="s">
        <v>37</v>
      </c>
      <c r="U70" s="52" t="s">
        <v>38</v>
      </c>
      <c r="V70" s="29"/>
    </row>
    <row r="71" s="3" customFormat="1" customHeight="1" spans="1:22">
      <c r="A71" s="42" t="s">
        <v>44</v>
      </c>
      <c r="B71" s="61" t="s">
        <v>165</v>
      </c>
      <c r="C71" s="29" t="s">
        <v>33</v>
      </c>
      <c r="D71" s="29" t="s">
        <v>34</v>
      </c>
      <c r="E71" s="29" t="s">
        <v>35</v>
      </c>
      <c r="F71" s="62" t="s">
        <v>166</v>
      </c>
      <c r="G71" s="30">
        <v>2021</v>
      </c>
      <c r="H71" s="30">
        <v>2022</v>
      </c>
      <c r="I71" s="30">
        <v>4200</v>
      </c>
      <c r="J71" s="30">
        <v>3360</v>
      </c>
      <c r="K71" s="30"/>
      <c r="L71" s="30">
        <v>2100</v>
      </c>
      <c r="M71" s="30">
        <v>2100</v>
      </c>
      <c r="N71" s="30"/>
      <c r="O71" s="30"/>
      <c r="P71" s="30"/>
      <c r="Q71" s="30">
        <f>SUM(L71:P71)</f>
        <v>4200</v>
      </c>
      <c r="R71" s="52"/>
      <c r="S71" s="52" t="s">
        <v>164</v>
      </c>
      <c r="T71" s="52" t="s">
        <v>37</v>
      </c>
      <c r="U71" s="52" t="s">
        <v>38</v>
      </c>
      <c r="V71" s="29"/>
    </row>
    <row r="72" s="3" customFormat="1" customHeight="1" spans="1:22">
      <c r="A72" s="42" t="s">
        <v>47</v>
      </c>
      <c r="B72" s="63" t="s">
        <v>167</v>
      </c>
      <c r="C72" s="29" t="s">
        <v>33</v>
      </c>
      <c r="D72" s="29" t="s">
        <v>34</v>
      </c>
      <c r="E72" s="29" t="s">
        <v>35</v>
      </c>
      <c r="F72" s="29" t="s">
        <v>168</v>
      </c>
      <c r="G72" s="30">
        <v>2022</v>
      </c>
      <c r="H72" s="30">
        <v>2023</v>
      </c>
      <c r="I72" s="30">
        <v>2100</v>
      </c>
      <c r="J72" s="30">
        <v>1680</v>
      </c>
      <c r="K72" s="30"/>
      <c r="L72" s="30"/>
      <c r="M72" s="30">
        <v>1050</v>
      </c>
      <c r="N72" s="30">
        <v>1050</v>
      </c>
      <c r="O72" s="30"/>
      <c r="P72" s="30"/>
      <c r="Q72" s="30">
        <f>SUM(L72:P72)</f>
        <v>2100</v>
      </c>
      <c r="R72" s="52"/>
      <c r="S72" s="52" t="s">
        <v>164</v>
      </c>
      <c r="T72" s="52" t="s">
        <v>37</v>
      </c>
      <c r="U72" s="52" t="s">
        <v>38</v>
      </c>
      <c r="V72" s="29"/>
    </row>
    <row r="73" s="3" customFormat="1" customHeight="1" spans="1:22">
      <c r="A73" s="42" t="s">
        <v>50</v>
      </c>
      <c r="B73" s="61" t="s">
        <v>169</v>
      </c>
      <c r="C73" s="29" t="s">
        <v>33</v>
      </c>
      <c r="D73" s="29" t="s">
        <v>34</v>
      </c>
      <c r="E73" s="29" t="s">
        <v>35</v>
      </c>
      <c r="F73" s="29" t="s">
        <v>170</v>
      </c>
      <c r="G73" s="30">
        <v>2022</v>
      </c>
      <c r="H73" s="30">
        <v>2023</v>
      </c>
      <c r="I73" s="30">
        <v>2020</v>
      </c>
      <c r="J73" s="30">
        <v>1616</v>
      </c>
      <c r="K73" s="30"/>
      <c r="L73" s="30"/>
      <c r="M73" s="30">
        <v>1010</v>
      </c>
      <c r="N73" s="30">
        <v>1010</v>
      </c>
      <c r="O73" s="30"/>
      <c r="P73" s="30"/>
      <c r="Q73" s="30">
        <f>SUM(L73:P73)</f>
        <v>2020</v>
      </c>
      <c r="R73" s="52"/>
      <c r="S73" s="52" t="s">
        <v>164</v>
      </c>
      <c r="T73" s="52" t="s">
        <v>37</v>
      </c>
      <c r="U73" s="52" t="s">
        <v>38</v>
      </c>
      <c r="V73" s="29"/>
    </row>
    <row r="74" s="3" customFormat="1" customHeight="1" spans="1:22">
      <c r="A74" s="42" t="s">
        <v>53</v>
      </c>
      <c r="B74" s="61" t="s">
        <v>171</v>
      </c>
      <c r="C74" s="29" t="s">
        <v>33</v>
      </c>
      <c r="D74" s="29" t="s">
        <v>34</v>
      </c>
      <c r="E74" s="29" t="s">
        <v>35</v>
      </c>
      <c r="F74" s="29" t="s">
        <v>172</v>
      </c>
      <c r="G74" s="30">
        <v>2023</v>
      </c>
      <c r="H74" s="30">
        <v>2024</v>
      </c>
      <c r="I74" s="30">
        <v>2080</v>
      </c>
      <c r="J74" s="30">
        <v>1664</v>
      </c>
      <c r="K74" s="30"/>
      <c r="L74" s="30"/>
      <c r="M74" s="30"/>
      <c r="N74" s="30">
        <v>1040</v>
      </c>
      <c r="O74" s="30">
        <v>1040</v>
      </c>
      <c r="P74" s="30"/>
      <c r="Q74" s="30">
        <f t="shared" ref="Q74:Q75" si="19">SUM(L74:P74)</f>
        <v>2080</v>
      </c>
      <c r="R74" s="52"/>
      <c r="S74" s="52" t="s">
        <v>164</v>
      </c>
      <c r="T74" s="52" t="s">
        <v>37</v>
      </c>
      <c r="U74" s="52" t="s">
        <v>38</v>
      </c>
      <c r="V74" s="29"/>
    </row>
    <row r="75" s="3" customFormat="1" customHeight="1" spans="1:22">
      <c r="A75" s="42" t="s">
        <v>56</v>
      </c>
      <c r="B75" s="61" t="s">
        <v>173</v>
      </c>
      <c r="C75" s="29" t="s">
        <v>33</v>
      </c>
      <c r="D75" s="29" t="s">
        <v>34</v>
      </c>
      <c r="E75" s="29" t="s">
        <v>35</v>
      </c>
      <c r="F75" s="29" t="s">
        <v>174</v>
      </c>
      <c r="G75" s="30">
        <v>2024</v>
      </c>
      <c r="H75" s="30">
        <v>2025</v>
      </c>
      <c r="I75" s="30">
        <v>2600</v>
      </c>
      <c r="J75" s="30">
        <v>2080</v>
      </c>
      <c r="K75" s="30"/>
      <c r="L75" s="30"/>
      <c r="M75" s="30"/>
      <c r="N75" s="30"/>
      <c r="O75" s="30">
        <v>1300</v>
      </c>
      <c r="P75" s="30">
        <v>1300</v>
      </c>
      <c r="Q75" s="30">
        <f t="shared" si="19"/>
        <v>2600</v>
      </c>
      <c r="R75" s="52"/>
      <c r="S75" s="52" t="s">
        <v>164</v>
      </c>
      <c r="T75" s="52" t="s">
        <v>37</v>
      </c>
      <c r="U75" s="52" t="s">
        <v>38</v>
      </c>
      <c r="V75" s="29"/>
    </row>
    <row r="76" s="1" customFormat="1" customHeight="1" spans="1:22">
      <c r="A76" s="40" t="s">
        <v>59</v>
      </c>
      <c r="B76" s="64" t="s">
        <v>175</v>
      </c>
      <c r="C76" s="36" t="s">
        <v>89</v>
      </c>
      <c r="D76" s="37" t="s">
        <v>34</v>
      </c>
      <c r="E76" s="37" t="s">
        <v>35</v>
      </c>
      <c r="F76" s="37" t="s">
        <v>176</v>
      </c>
      <c r="G76" s="47">
        <v>2026</v>
      </c>
      <c r="H76" s="47">
        <v>2030</v>
      </c>
      <c r="I76" s="53">
        <v>1760</v>
      </c>
      <c r="J76" s="53">
        <v>1408</v>
      </c>
      <c r="K76" s="53"/>
      <c r="L76" s="53"/>
      <c r="M76" s="53"/>
      <c r="N76" s="53"/>
      <c r="O76" s="53"/>
      <c r="P76" s="53"/>
      <c r="Q76" s="53">
        <f t="shared" ref="Q76:Q77" si="20">SUM(L76:P76)</f>
        <v>0</v>
      </c>
      <c r="R76" s="53">
        <f>I76-Q76</f>
        <v>1760</v>
      </c>
      <c r="S76" s="53" t="s">
        <v>164</v>
      </c>
      <c r="T76" s="53" t="s">
        <v>37</v>
      </c>
      <c r="U76" s="53" t="s">
        <v>38</v>
      </c>
      <c r="V76" s="37"/>
    </row>
    <row r="77" s="1" customFormat="1" customHeight="1" spans="1:22">
      <c r="A77" s="40" t="s">
        <v>62</v>
      </c>
      <c r="B77" s="64" t="s">
        <v>177</v>
      </c>
      <c r="C77" s="36" t="s">
        <v>89</v>
      </c>
      <c r="D77" s="37" t="s">
        <v>34</v>
      </c>
      <c r="E77" s="37" t="s">
        <v>35</v>
      </c>
      <c r="F77" s="37" t="s">
        <v>178</v>
      </c>
      <c r="G77" s="47">
        <v>2026</v>
      </c>
      <c r="H77" s="47">
        <v>2030</v>
      </c>
      <c r="I77" s="53">
        <v>1980</v>
      </c>
      <c r="J77" s="53">
        <v>1584</v>
      </c>
      <c r="K77" s="53"/>
      <c r="L77" s="53"/>
      <c r="M77" s="53"/>
      <c r="N77" s="53"/>
      <c r="O77" s="53"/>
      <c r="P77" s="53"/>
      <c r="Q77" s="53">
        <f t="shared" si="20"/>
        <v>0</v>
      </c>
      <c r="R77" s="53">
        <f>I77-Q77</f>
        <v>1980</v>
      </c>
      <c r="S77" s="53" t="s">
        <v>164</v>
      </c>
      <c r="T77" s="53" t="s">
        <v>37</v>
      </c>
      <c r="U77" s="53" t="s">
        <v>38</v>
      </c>
      <c r="V77" s="37"/>
    </row>
    <row r="78" customHeight="1" spans="1:22">
      <c r="A78" s="17">
        <v>9</v>
      </c>
      <c r="B78" s="17" t="s">
        <v>179</v>
      </c>
      <c r="C78" s="17"/>
      <c r="D78" s="17"/>
      <c r="E78" s="17"/>
      <c r="F78" s="17"/>
      <c r="G78" s="17"/>
      <c r="H78" s="17"/>
      <c r="I78" s="51">
        <f t="shared" ref="I78:R78" si="21">SUM(I79:I80)</f>
        <v>0</v>
      </c>
      <c r="J78" s="51">
        <f t="shared" si="21"/>
        <v>0</v>
      </c>
      <c r="K78" s="51">
        <f t="shared" si="21"/>
        <v>0</v>
      </c>
      <c r="L78" s="51">
        <f t="shared" si="21"/>
        <v>0</v>
      </c>
      <c r="M78" s="51">
        <f t="shared" si="21"/>
        <v>0</v>
      </c>
      <c r="N78" s="51">
        <f t="shared" si="21"/>
        <v>0</v>
      </c>
      <c r="O78" s="51">
        <f t="shared" si="21"/>
        <v>0</v>
      </c>
      <c r="P78" s="51">
        <f t="shared" si="21"/>
        <v>0</v>
      </c>
      <c r="Q78" s="51">
        <f t="shared" si="21"/>
        <v>0</v>
      </c>
      <c r="R78" s="51">
        <f t="shared" si="21"/>
        <v>0</v>
      </c>
      <c r="S78" s="17"/>
      <c r="T78" s="17"/>
      <c r="U78" s="17"/>
      <c r="V78" s="17"/>
    </row>
    <row r="79" s="1" customFormat="1" customHeight="1" spans="1:22">
      <c r="A79" s="40" t="s">
        <v>40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customHeight="1" spans="1:22">
      <c r="A80" s="40" t="s">
        <v>44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customHeight="1" spans="1:22">
      <c r="A81" s="17">
        <v>10</v>
      </c>
      <c r="B81" s="17" t="s">
        <v>180</v>
      </c>
      <c r="C81" s="17"/>
      <c r="D81" s="17"/>
      <c r="E81" s="17"/>
      <c r="F81" s="17"/>
      <c r="G81" s="17"/>
      <c r="H81" s="17"/>
      <c r="I81" s="51">
        <f>I82</f>
        <v>2900</v>
      </c>
      <c r="J81" s="51">
        <f t="shared" ref="J81:R81" si="22">J82</f>
        <v>2320</v>
      </c>
      <c r="K81" s="51">
        <f t="shared" si="22"/>
        <v>0</v>
      </c>
      <c r="L81" s="51">
        <f t="shared" si="22"/>
        <v>450</v>
      </c>
      <c r="M81" s="51">
        <f t="shared" si="22"/>
        <v>830</v>
      </c>
      <c r="N81" s="51">
        <f t="shared" si="22"/>
        <v>920</v>
      </c>
      <c r="O81" s="51">
        <f t="shared" si="22"/>
        <v>595</v>
      </c>
      <c r="P81" s="51">
        <f t="shared" si="22"/>
        <v>105</v>
      </c>
      <c r="Q81" s="51">
        <f t="shared" si="22"/>
        <v>2900</v>
      </c>
      <c r="R81" s="51">
        <f t="shared" si="22"/>
        <v>0</v>
      </c>
      <c r="S81" s="17"/>
      <c r="T81" s="17"/>
      <c r="U81" s="17"/>
      <c r="V81" s="17"/>
    </row>
    <row r="82" s="3" customFormat="1" customHeight="1" spans="1:22">
      <c r="A82" s="42" t="s">
        <v>40</v>
      </c>
      <c r="B82" s="31" t="s">
        <v>181</v>
      </c>
      <c r="C82" s="31" t="s">
        <v>33</v>
      </c>
      <c r="D82" s="31" t="s">
        <v>182</v>
      </c>
      <c r="E82" s="31" t="s">
        <v>183</v>
      </c>
      <c r="F82" s="31" t="s">
        <v>184</v>
      </c>
      <c r="G82" s="29">
        <v>2021</v>
      </c>
      <c r="H82" s="29">
        <v>2025</v>
      </c>
      <c r="I82" s="52">
        <v>2900</v>
      </c>
      <c r="J82" s="52">
        <v>2320</v>
      </c>
      <c r="K82" s="52"/>
      <c r="L82" s="52">
        <v>450</v>
      </c>
      <c r="M82" s="52">
        <v>830</v>
      </c>
      <c r="N82" s="52">
        <v>920</v>
      </c>
      <c r="O82" s="52">
        <v>595</v>
      </c>
      <c r="P82" s="52">
        <v>105</v>
      </c>
      <c r="Q82" s="52">
        <v>2900</v>
      </c>
      <c r="R82" s="52"/>
      <c r="S82" s="29"/>
      <c r="T82" s="29"/>
      <c r="U82" s="29"/>
      <c r="V82" s="29"/>
    </row>
    <row r="83" customHeight="1" spans="1:22">
      <c r="A83" s="17">
        <v>11</v>
      </c>
      <c r="B83" s="17" t="s">
        <v>185</v>
      </c>
      <c r="C83" s="17"/>
      <c r="D83" s="17"/>
      <c r="E83" s="17"/>
      <c r="F83" s="17"/>
      <c r="G83" s="17"/>
      <c r="H83" s="17"/>
      <c r="I83" s="51">
        <f t="shared" ref="I83:R83" si="23">SUM(I84:I85)</f>
        <v>0</v>
      </c>
      <c r="J83" s="51">
        <f t="shared" si="23"/>
        <v>0</v>
      </c>
      <c r="K83" s="51">
        <f t="shared" si="23"/>
        <v>0</v>
      </c>
      <c r="L83" s="51">
        <f t="shared" si="23"/>
        <v>0</v>
      </c>
      <c r="M83" s="51">
        <f t="shared" si="23"/>
        <v>0</v>
      </c>
      <c r="N83" s="51">
        <f t="shared" si="23"/>
        <v>0</v>
      </c>
      <c r="O83" s="51">
        <f t="shared" si="23"/>
        <v>0</v>
      </c>
      <c r="P83" s="51">
        <f t="shared" si="23"/>
        <v>0</v>
      </c>
      <c r="Q83" s="51">
        <f t="shared" si="23"/>
        <v>0</v>
      </c>
      <c r="R83" s="51">
        <f t="shared" si="23"/>
        <v>0</v>
      </c>
      <c r="S83" s="17"/>
      <c r="T83" s="17"/>
      <c r="U83" s="17"/>
      <c r="V83" s="17"/>
    </row>
    <row r="84" s="1" customFormat="1" customHeight="1" spans="1:22">
      <c r="A84" s="40" t="s">
        <v>40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="1" customFormat="1" customHeight="1" spans="1:22">
      <c r="A85" s="40" t="s">
        <v>44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customHeight="1" spans="1:22">
      <c r="A86" s="17">
        <v>12</v>
      </c>
      <c r="B86" s="65" t="s">
        <v>186</v>
      </c>
      <c r="C86" s="17"/>
      <c r="D86" s="17"/>
      <c r="E86" s="17"/>
      <c r="F86" s="17"/>
      <c r="G86" s="17"/>
      <c r="H86" s="17"/>
      <c r="I86" s="51">
        <f>SUM(I87:I88)</f>
        <v>9295.1</v>
      </c>
      <c r="J86" s="51">
        <f t="shared" ref="J86:R86" si="24">SUM(J87:J88)</f>
        <v>7436.08</v>
      </c>
      <c r="K86" s="51">
        <f t="shared" si="24"/>
        <v>0</v>
      </c>
      <c r="L86" s="51">
        <f t="shared" si="24"/>
        <v>2000</v>
      </c>
      <c r="M86" s="51">
        <f t="shared" si="24"/>
        <v>2000</v>
      </c>
      <c r="N86" s="51">
        <f t="shared" si="24"/>
        <v>2000</v>
      </c>
      <c r="O86" s="51">
        <f t="shared" si="24"/>
        <v>2000</v>
      </c>
      <c r="P86" s="51">
        <f t="shared" si="24"/>
        <v>1295.1</v>
      </c>
      <c r="Q86" s="51">
        <f t="shared" si="24"/>
        <v>9295.1</v>
      </c>
      <c r="R86" s="51">
        <f t="shared" si="24"/>
        <v>0</v>
      </c>
      <c r="S86" s="17"/>
      <c r="T86" s="17"/>
      <c r="U86" s="17"/>
      <c r="V86" s="17"/>
    </row>
    <row r="87" s="3" customFormat="1" ht="45.95" customHeight="1" spans="1:22">
      <c r="A87" s="42" t="s">
        <v>40</v>
      </c>
      <c r="B87" s="31" t="s">
        <v>187</v>
      </c>
      <c r="C87" s="31" t="s">
        <v>33</v>
      </c>
      <c r="D87" s="31" t="s">
        <v>182</v>
      </c>
      <c r="E87" s="31" t="s">
        <v>183</v>
      </c>
      <c r="F87" s="31" t="s">
        <v>188</v>
      </c>
      <c r="G87" s="29">
        <v>2021</v>
      </c>
      <c r="H87" s="29">
        <v>2024</v>
      </c>
      <c r="I87" s="29">
        <v>9295.1</v>
      </c>
      <c r="J87" s="29">
        <f>I87*0.8</f>
        <v>7436.08</v>
      </c>
      <c r="K87" s="29"/>
      <c r="L87" s="29">
        <v>2000</v>
      </c>
      <c r="M87" s="29">
        <v>2000</v>
      </c>
      <c r="N87" s="29">
        <v>2000</v>
      </c>
      <c r="O87" s="29">
        <v>2000</v>
      </c>
      <c r="P87" s="29">
        <f>I87-SUM(L87:O87)</f>
        <v>1295.1</v>
      </c>
      <c r="Q87" s="29">
        <f>SUM(L87:P87)</f>
        <v>9295.1</v>
      </c>
      <c r="R87" s="29"/>
      <c r="S87" s="29"/>
      <c r="T87" s="31" t="s">
        <v>37</v>
      </c>
      <c r="U87" s="31" t="s">
        <v>38</v>
      </c>
      <c r="V87" s="31" t="s">
        <v>189</v>
      </c>
    </row>
    <row r="88" s="1" customFormat="1" customHeight="1" spans="1:22">
      <c r="A88" s="40" t="s">
        <v>44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customHeight="1" spans="1:22">
      <c r="A89" s="17">
        <v>13</v>
      </c>
      <c r="B89" s="17" t="s">
        <v>190</v>
      </c>
      <c r="C89" s="17"/>
      <c r="D89" s="17"/>
      <c r="E89" s="17"/>
      <c r="F89" s="17"/>
      <c r="G89" s="17"/>
      <c r="H89" s="17"/>
      <c r="I89" s="51">
        <f>SUM(I90:I91)</f>
        <v>0</v>
      </c>
      <c r="J89" s="51">
        <f t="shared" ref="J89:R89" si="25">SUM(J90:J91)</f>
        <v>0</v>
      </c>
      <c r="K89" s="51">
        <f t="shared" si="25"/>
        <v>0</v>
      </c>
      <c r="L89" s="51">
        <f t="shared" si="25"/>
        <v>0</v>
      </c>
      <c r="M89" s="51">
        <f t="shared" si="25"/>
        <v>0</v>
      </c>
      <c r="N89" s="51">
        <f t="shared" si="25"/>
        <v>0</v>
      </c>
      <c r="O89" s="51">
        <f t="shared" si="25"/>
        <v>0</v>
      </c>
      <c r="P89" s="51">
        <f t="shared" si="25"/>
        <v>0</v>
      </c>
      <c r="Q89" s="51">
        <f t="shared" si="25"/>
        <v>0</v>
      </c>
      <c r="R89" s="51">
        <f t="shared" si="25"/>
        <v>0</v>
      </c>
      <c r="S89" s="17"/>
      <c r="T89" s="17"/>
      <c r="U89" s="17"/>
      <c r="V89" s="17"/>
    </row>
    <row r="90" s="3" customFormat="1" customHeight="1" spans="1:22">
      <c r="A90" s="42"/>
      <c r="B90" s="31"/>
      <c r="C90" s="31"/>
      <c r="D90" s="31"/>
      <c r="E90" s="31"/>
      <c r="F90" s="31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31"/>
      <c r="U90" s="31"/>
      <c r="V90" s="31"/>
    </row>
    <row r="92" customHeight="1" spans="1:22">
      <c r="A92" s="66" t="s">
        <v>191</v>
      </c>
      <c r="B92" s="66" t="s">
        <v>192</v>
      </c>
      <c r="C92" s="66"/>
      <c r="D92" s="66"/>
      <c r="E92" s="66"/>
      <c r="F92" s="66"/>
      <c r="G92" s="66"/>
      <c r="H92" s="66"/>
      <c r="I92" s="16">
        <f t="shared" ref="I92:R92" si="26">I93+I95+I97+I106+I109+I112+I115+I121+I124+I127+I118+I130</f>
        <v>151672</v>
      </c>
      <c r="J92" s="16">
        <f t="shared" si="26"/>
        <v>56761.6</v>
      </c>
      <c r="K92" s="16">
        <f t="shared" si="26"/>
        <v>35000</v>
      </c>
      <c r="L92" s="16">
        <f t="shared" si="26"/>
        <v>15495</v>
      </c>
      <c r="M92" s="16">
        <f t="shared" si="26"/>
        <v>18697</v>
      </c>
      <c r="N92" s="16">
        <f t="shared" si="26"/>
        <v>12900</v>
      </c>
      <c r="O92" s="16">
        <f t="shared" si="26"/>
        <v>3300</v>
      </c>
      <c r="P92" s="16">
        <f t="shared" si="26"/>
        <v>2480</v>
      </c>
      <c r="Q92" s="16">
        <f t="shared" si="26"/>
        <v>52872</v>
      </c>
      <c r="R92" s="16">
        <f t="shared" si="26"/>
        <v>63800</v>
      </c>
      <c r="S92" s="66"/>
      <c r="T92" s="66"/>
      <c r="U92" s="66"/>
      <c r="V92" s="66"/>
    </row>
    <row r="93" customHeight="1" spans="1:22">
      <c r="A93" s="17">
        <v>1</v>
      </c>
      <c r="B93" s="18" t="s">
        <v>193</v>
      </c>
      <c r="C93" s="17"/>
      <c r="D93" s="17"/>
      <c r="E93" s="17"/>
      <c r="F93" s="17"/>
      <c r="G93" s="19"/>
      <c r="H93" s="19"/>
      <c r="I93" s="51">
        <f t="shared" ref="I93:R93" si="27">SUM(I94:I94)</f>
        <v>14000</v>
      </c>
      <c r="J93" s="51">
        <f t="shared" si="27"/>
        <v>11200</v>
      </c>
      <c r="K93" s="51">
        <f t="shared" si="27"/>
        <v>0</v>
      </c>
      <c r="L93" s="51">
        <f t="shared" si="27"/>
        <v>4000</v>
      </c>
      <c r="M93" s="51">
        <f t="shared" si="27"/>
        <v>5000</v>
      </c>
      <c r="N93" s="51">
        <f t="shared" si="27"/>
        <v>5000</v>
      </c>
      <c r="O93" s="51">
        <f t="shared" si="27"/>
        <v>0</v>
      </c>
      <c r="P93" s="51">
        <f t="shared" si="27"/>
        <v>0</v>
      </c>
      <c r="Q93" s="51">
        <f t="shared" si="27"/>
        <v>14000</v>
      </c>
      <c r="R93" s="51">
        <f t="shared" si="27"/>
        <v>0</v>
      </c>
      <c r="S93" s="51"/>
      <c r="T93" s="51"/>
      <c r="U93" s="51"/>
      <c r="V93" s="17"/>
    </row>
    <row r="94" s="3" customFormat="1" ht="38.1" customHeight="1" spans="1:22">
      <c r="A94" s="42" t="s">
        <v>40</v>
      </c>
      <c r="B94" s="28" t="s">
        <v>194</v>
      </c>
      <c r="C94" s="31" t="s">
        <v>33</v>
      </c>
      <c r="D94" s="31" t="s">
        <v>34</v>
      </c>
      <c r="E94" s="31" t="s">
        <v>35</v>
      </c>
      <c r="F94" s="31" t="s">
        <v>195</v>
      </c>
      <c r="G94" s="30">
        <v>2021</v>
      </c>
      <c r="H94" s="30">
        <v>2023</v>
      </c>
      <c r="I94" s="52">
        <v>14000</v>
      </c>
      <c r="J94" s="52">
        <f>I94*0.8</f>
        <v>11200</v>
      </c>
      <c r="K94" s="52"/>
      <c r="L94" s="52">
        <v>4000</v>
      </c>
      <c r="M94" s="52">
        <v>5000</v>
      </c>
      <c r="N94" s="52">
        <v>5000</v>
      </c>
      <c r="O94" s="52"/>
      <c r="P94" s="52"/>
      <c r="Q94" s="52">
        <f>SUM(L94:P94)</f>
        <v>14000</v>
      </c>
      <c r="R94" s="52">
        <f>I94-K94-Q94</f>
        <v>0</v>
      </c>
      <c r="S94" s="57" t="s">
        <v>196</v>
      </c>
      <c r="T94" s="57" t="s">
        <v>197</v>
      </c>
      <c r="U94" s="57" t="s">
        <v>198</v>
      </c>
      <c r="V94" s="29"/>
    </row>
    <row r="95" customHeight="1" spans="1:22">
      <c r="A95" s="17">
        <v>2</v>
      </c>
      <c r="B95" s="18" t="s">
        <v>199</v>
      </c>
      <c r="C95" s="17"/>
      <c r="D95" s="17"/>
      <c r="E95" s="17"/>
      <c r="F95" s="17"/>
      <c r="G95" s="19"/>
      <c r="H95" s="19"/>
      <c r="I95" s="51">
        <f t="shared" ref="I95:R95" si="28">SUM(I96:I96)</f>
        <v>50000</v>
      </c>
      <c r="J95" s="51">
        <f t="shared" si="28"/>
        <v>2000</v>
      </c>
      <c r="K95" s="51">
        <f t="shared" si="28"/>
        <v>35000</v>
      </c>
      <c r="L95" s="51">
        <f t="shared" si="28"/>
        <v>5000</v>
      </c>
      <c r="M95" s="51">
        <f t="shared" si="28"/>
        <v>5000</v>
      </c>
      <c r="N95" s="51">
        <f t="shared" si="28"/>
        <v>5000</v>
      </c>
      <c r="O95" s="51">
        <f t="shared" si="28"/>
        <v>0</v>
      </c>
      <c r="P95" s="51">
        <f t="shared" si="28"/>
        <v>0</v>
      </c>
      <c r="Q95" s="51">
        <f t="shared" si="28"/>
        <v>15000</v>
      </c>
      <c r="R95" s="51">
        <f t="shared" si="28"/>
        <v>0</v>
      </c>
      <c r="S95" s="51"/>
      <c r="T95" s="51"/>
      <c r="U95" s="51"/>
      <c r="V95" s="17"/>
    </row>
    <row r="96" s="3" customFormat="1" ht="36" customHeight="1" spans="1:22">
      <c r="A96" s="27" t="s">
        <v>40</v>
      </c>
      <c r="B96" s="28" t="s">
        <v>200</v>
      </c>
      <c r="C96" s="31" t="s">
        <v>201</v>
      </c>
      <c r="D96" s="31" t="s">
        <v>34</v>
      </c>
      <c r="E96" s="31" t="s">
        <v>35</v>
      </c>
      <c r="F96" s="31" t="s">
        <v>202</v>
      </c>
      <c r="G96" s="30">
        <v>2013</v>
      </c>
      <c r="H96" s="30">
        <v>2023</v>
      </c>
      <c r="I96" s="52">
        <v>50000</v>
      </c>
      <c r="J96" s="52">
        <v>2000</v>
      </c>
      <c r="K96" s="52">
        <v>35000</v>
      </c>
      <c r="L96" s="52">
        <v>5000</v>
      </c>
      <c r="M96" s="52">
        <v>5000</v>
      </c>
      <c r="N96" s="52">
        <v>5000</v>
      </c>
      <c r="O96" s="52"/>
      <c r="P96" s="52"/>
      <c r="Q96" s="52">
        <v>15000</v>
      </c>
      <c r="R96" s="52">
        <f>I96-K96-Q96</f>
        <v>0</v>
      </c>
      <c r="S96" s="57"/>
      <c r="T96" s="57" t="s">
        <v>197</v>
      </c>
      <c r="U96" s="57" t="s">
        <v>203</v>
      </c>
      <c r="V96" s="29"/>
    </row>
    <row r="97" customHeight="1" spans="1:22">
      <c r="A97" s="17">
        <v>3</v>
      </c>
      <c r="B97" s="18" t="s">
        <v>204</v>
      </c>
      <c r="C97" s="17"/>
      <c r="D97" s="17"/>
      <c r="E97" s="17"/>
      <c r="F97" s="17"/>
      <c r="G97" s="19"/>
      <c r="H97" s="19"/>
      <c r="I97" s="51">
        <f>SUM(I98:I104)</f>
        <v>66590</v>
      </c>
      <c r="J97" s="51">
        <f t="shared" ref="J97:R97" si="29">SUM(J98:J104)</f>
        <v>28472</v>
      </c>
      <c r="K97" s="51">
        <f t="shared" si="29"/>
        <v>0</v>
      </c>
      <c r="L97" s="51">
        <f t="shared" si="29"/>
        <v>1295</v>
      </c>
      <c r="M97" s="51">
        <f t="shared" si="29"/>
        <v>2295</v>
      </c>
      <c r="N97" s="51">
        <f t="shared" si="29"/>
        <v>2000</v>
      </c>
      <c r="O97" s="51">
        <f t="shared" si="29"/>
        <v>3000</v>
      </c>
      <c r="P97" s="51">
        <f t="shared" si="29"/>
        <v>2000</v>
      </c>
      <c r="Q97" s="51">
        <f t="shared" si="29"/>
        <v>10590</v>
      </c>
      <c r="R97" s="51">
        <f t="shared" si="29"/>
        <v>56000</v>
      </c>
      <c r="S97" s="51"/>
      <c r="T97" s="51"/>
      <c r="U97" s="51"/>
      <c r="V97" s="17"/>
    </row>
    <row r="98" s="3" customFormat="1" customHeight="1" spans="1:22">
      <c r="A98" s="42" t="s">
        <v>40</v>
      </c>
      <c r="B98" s="31" t="s">
        <v>205</v>
      </c>
      <c r="C98" s="31" t="s">
        <v>33</v>
      </c>
      <c r="D98" s="31" t="s">
        <v>34</v>
      </c>
      <c r="E98" s="31" t="s">
        <v>35</v>
      </c>
      <c r="F98" s="31" t="s">
        <v>206</v>
      </c>
      <c r="G98" s="29">
        <v>2021</v>
      </c>
      <c r="H98" s="29">
        <v>2022</v>
      </c>
      <c r="I98" s="29">
        <v>2590</v>
      </c>
      <c r="J98" s="29">
        <v>2072</v>
      </c>
      <c r="K98" s="29"/>
      <c r="L98" s="29">
        <v>1295</v>
      </c>
      <c r="M98" s="29">
        <v>1295</v>
      </c>
      <c r="N98" s="29"/>
      <c r="O98" s="29"/>
      <c r="P98" s="29"/>
      <c r="Q98" s="29">
        <f>SUM(L98:P98)</f>
        <v>2590</v>
      </c>
      <c r="R98" s="29"/>
      <c r="S98" s="31" t="s">
        <v>207</v>
      </c>
      <c r="T98" s="31" t="s">
        <v>208</v>
      </c>
      <c r="U98" s="31" t="s">
        <v>38</v>
      </c>
      <c r="V98" s="31" t="s">
        <v>209</v>
      </c>
    </row>
    <row r="99" s="3" customFormat="1" customHeight="1" spans="1:22">
      <c r="A99" s="42" t="s">
        <v>44</v>
      </c>
      <c r="B99" s="31" t="s">
        <v>210</v>
      </c>
      <c r="C99" s="31" t="s">
        <v>33</v>
      </c>
      <c r="D99" s="31" t="s">
        <v>34</v>
      </c>
      <c r="E99" s="31" t="s">
        <v>35</v>
      </c>
      <c r="F99" s="31"/>
      <c r="G99" s="29">
        <v>2022</v>
      </c>
      <c r="H99" s="29">
        <v>2023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31"/>
      <c r="T99" s="31"/>
      <c r="U99" s="31"/>
      <c r="V99" s="31"/>
    </row>
    <row r="100" s="3" customFormat="1" customHeight="1" spans="1:22">
      <c r="A100" s="42" t="s">
        <v>47</v>
      </c>
      <c r="B100" s="31" t="s">
        <v>211</v>
      </c>
      <c r="C100" s="31" t="s">
        <v>33</v>
      </c>
      <c r="D100" s="31" t="s">
        <v>34</v>
      </c>
      <c r="E100" s="31" t="s">
        <v>35</v>
      </c>
      <c r="F100" s="31" t="s">
        <v>212</v>
      </c>
      <c r="G100" s="29">
        <v>2022</v>
      </c>
      <c r="H100" s="29">
        <v>2023</v>
      </c>
      <c r="I100" s="29">
        <v>2000</v>
      </c>
      <c r="J100" s="29">
        <v>1600</v>
      </c>
      <c r="K100" s="29"/>
      <c r="L100" s="29"/>
      <c r="M100" s="29">
        <v>1000</v>
      </c>
      <c r="N100" s="29">
        <v>1000</v>
      </c>
      <c r="O100" s="29"/>
      <c r="P100" s="29"/>
      <c r="Q100" s="29">
        <f>SUM(L100:P100)</f>
        <v>2000</v>
      </c>
      <c r="R100" s="29"/>
      <c r="S100" s="31" t="s">
        <v>207</v>
      </c>
      <c r="T100" s="31" t="s">
        <v>37</v>
      </c>
      <c r="U100" s="31" t="s">
        <v>38</v>
      </c>
      <c r="V100" s="31" t="s">
        <v>209</v>
      </c>
    </row>
    <row r="101" s="3" customFormat="1" customHeight="1" spans="1:22">
      <c r="A101" s="42" t="s">
        <v>50</v>
      </c>
      <c r="B101" s="31" t="s">
        <v>213</v>
      </c>
      <c r="C101" s="31" t="s">
        <v>33</v>
      </c>
      <c r="D101" s="31" t="s">
        <v>34</v>
      </c>
      <c r="E101" s="31" t="s">
        <v>35</v>
      </c>
      <c r="F101" s="31" t="s">
        <v>214</v>
      </c>
      <c r="G101" s="29">
        <v>2023</v>
      </c>
      <c r="H101" s="29">
        <v>2024</v>
      </c>
      <c r="I101" s="29">
        <v>2000</v>
      </c>
      <c r="J101" s="29">
        <v>1600</v>
      </c>
      <c r="K101" s="29"/>
      <c r="L101" s="29"/>
      <c r="M101" s="29"/>
      <c r="N101" s="29">
        <v>1000</v>
      </c>
      <c r="O101" s="29">
        <v>1000</v>
      </c>
      <c r="P101" s="29"/>
      <c r="Q101" s="29">
        <f>SUM(L101:P101)</f>
        <v>2000</v>
      </c>
      <c r="R101" s="29"/>
      <c r="S101" s="31" t="s">
        <v>207</v>
      </c>
      <c r="T101" s="31" t="s">
        <v>37</v>
      </c>
      <c r="U101" s="31" t="s">
        <v>38</v>
      </c>
      <c r="V101" s="31" t="s">
        <v>209</v>
      </c>
    </row>
    <row r="102" s="3" customFormat="1" customHeight="1" spans="1:22">
      <c r="A102" s="42" t="s">
        <v>53</v>
      </c>
      <c r="B102" s="31" t="s">
        <v>215</v>
      </c>
      <c r="C102" s="31" t="s">
        <v>33</v>
      </c>
      <c r="D102" s="31" t="s">
        <v>34</v>
      </c>
      <c r="E102" s="31" t="s">
        <v>35</v>
      </c>
      <c r="F102" s="31" t="s">
        <v>216</v>
      </c>
      <c r="G102" s="29">
        <v>2024</v>
      </c>
      <c r="H102" s="29">
        <v>2025</v>
      </c>
      <c r="I102" s="29">
        <v>2000</v>
      </c>
      <c r="J102" s="29">
        <v>1600</v>
      </c>
      <c r="K102" s="29"/>
      <c r="L102" s="29"/>
      <c r="M102" s="29"/>
      <c r="N102" s="29"/>
      <c r="O102" s="29">
        <v>1000</v>
      </c>
      <c r="P102" s="29">
        <v>1000</v>
      </c>
      <c r="Q102" s="29">
        <f>SUM(L102:P102)</f>
        <v>2000</v>
      </c>
      <c r="R102" s="29"/>
      <c r="S102" s="31" t="s">
        <v>207</v>
      </c>
      <c r="T102" s="31" t="s">
        <v>37</v>
      </c>
      <c r="U102" s="31" t="s">
        <v>38</v>
      </c>
      <c r="V102" s="31" t="s">
        <v>209</v>
      </c>
    </row>
    <row r="103" s="3" customFormat="1" customHeight="1" spans="1:22">
      <c r="A103" s="42" t="s">
        <v>56</v>
      </c>
      <c r="B103" s="31" t="s">
        <v>217</v>
      </c>
      <c r="C103" s="31" t="s">
        <v>33</v>
      </c>
      <c r="D103" s="31" t="s">
        <v>34</v>
      </c>
      <c r="E103" s="31" t="s">
        <v>35</v>
      </c>
      <c r="F103" s="31" t="s">
        <v>218</v>
      </c>
      <c r="G103" s="29">
        <v>2024</v>
      </c>
      <c r="H103" s="29">
        <v>2025</v>
      </c>
      <c r="I103" s="29">
        <v>2000</v>
      </c>
      <c r="J103" s="29">
        <v>1600</v>
      </c>
      <c r="K103" s="29"/>
      <c r="L103" s="29"/>
      <c r="M103" s="29"/>
      <c r="N103" s="29"/>
      <c r="O103" s="29">
        <v>1000</v>
      </c>
      <c r="P103" s="29">
        <v>1000</v>
      </c>
      <c r="Q103" s="29">
        <f>SUM(L103:P103)</f>
        <v>2000</v>
      </c>
      <c r="R103" s="29"/>
      <c r="S103" s="29"/>
      <c r="T103" s="31" t="s">
        <v>37</v>
      </c>
      <c r="U103" s="31" t="s">
        <v>38</v>
      </c>
      <c r="V103" s="31" t="s">
        <v>209</v>
      </c>
    </row>
    <row r="104" s="1" customFormat="1" customHeight="1" spans="1:22">
      <c r="A104" s="42" t="s">
        <v>59</v>
      </c>
      <c r="B104" s="37" t="s">
        <v>219</v>
      </c>
      <c r="C104" s="37" t="s">
        <v>89</v>
      </c>
      <c r="D104" s="37" t="s">
        <v>34</v>
      </c>
      <c r="E104" s="37" t="s">
        <v>35</v>
      </c>
      <c r="F104" s="37" t="s">
        <v>220</v>
      </c>
      <c r="G104" s="37">
        <v>2026</v>
      </c>
      <c r="H104" s="37">
        <v>2030</v>
      </c>
      <c r="I104" s="37">
        <v>56000</v>
      </c>
      <c r="J104" s="37">
        <v>20000</v>
      </c>
      <c r="K104" s="37"/>
      <c r="L104" s="37"/>
      <c r="M104" s="37"/>
      <c r="N104" s="37"/>
      <c r="O104" s="37"/>
      <c r="P104" s="37"/>
      <c r="Q104" s="37"/>
      <c r="R104" s="37">
        <v>56000</v>
      </c>
      <c r="S104" s="37"/>
      <c r="T104" s="37" t="s">
        <v>37</v>
      </c>
      <c r="U104" s="37" t="s">
        <v>38</v>
      </c>
      <c r="V104" s="36" t="s">
        <v>221</v>
      </c>
    </row>
    <row r="106" customHeight="1" spans="1:22">
      <c r="A106" s="17">
        <v>4</v>
      </c>
      <c r="B106" s="22" t="s">
        <v>222</v>
      </c>
      <c r="C106" s="17"/>
      <c r="D106" s="17"/>
      <c r="E106" s="17"/>
      <c r="F106" s="17"/>
      <c r="G106" s="19"/>
      <c r="H106" s="19"/>
      <c r="I106" s="51">
        <f t="shared" ref="I106:R106" si="30">SUM(I107:I108)</f>
        <v>4277</v>
      </c>
      <c r="J106" s="51">
        <f t="shared" si="30"/>
        <v>3421.6</v>
      </c>
      <c r="K106" s="51">
        <f t="shared" si="30"/>
        <v>0</v>
      </c>
      <c r="L106" s="51">
        <f t="shared" si="30"/>
        <v>2000</v>
      </c>
      <c r="M106" s="51">
        <f t="shared" si="30"/>
        <v>2277</v>
      </c>
      <c r="N106" s="51">
        <f t="shared" si="30"/>
        <v>0</v>
      </c>
      <c r="O106" s="51">
        <f t="shared" si="30"/>
        <v>0</v>
      </c>
      <c r="P106" s="51">
        <f t="shared" si="30"/>
        <v>0</v>
      </c>
      <c r="Q106" s="51">
        <f t="shared" si="30"/>
        <v>4277</v>
      </c>
      <c r="R106" s="51">
        <f t="shared" si="30"/>
        <v>0</v>
      </c>
      <c r="S106" s="51"/>
      <c r="T106" s="51"/>
      <c r="U106" s="51"/>
      <c r="V106" s="17"/>
    </row>
    <row r="107" s="3" customFormat="1" customHeight="1" spans="1:22">
      <c r="A107" s="27" t="s">
        <v>40</v>
      </c>
      <c r="B107" s="28" t="s">
        <v>223</v>
      </c>
      <c r="C107" s="29" t="s">
        <v>33</v>
      </c>
      <c r="D107" s="29" t="s">
        <v>182</v>
      </c>
      <c r="E107" s="29" t="s">
        <v>183</v>
      </c>
      <c r="F107" s="31" t="s">
        <v>224</v>
      </c>
      <c r="G107" s="30">
        <v>2021</v>
      </c>
      <c r="H107" s="30">
        <v>2022</v>
      </c>
      <c r="I107" s="52">
        <v>4277</v>
      </c>
      <c r="J107" s="52">
        <f>I107*0.8</f>
        <v>3421.6</v>
      </c>
      <c r="K107" s="52"/>
      <c r="L107" s="52">
        <v>2000</v>
      </c>
      <c r="M107" s="52">
        <f>I107-L107</f>
        <v>2277</v>
      </c>
      <c r="N107" s="52"/>
      <c r="O107" s="52"/>
      <c r="P107" s="52"/>
      <c r="Q107" s="52">
        <f>L107+M107</f>
        <v>4277</v>
      </c>
      <c r="R107" s="52"/>
      <c r="S107" s="52" t="s">
        <v>225</v>
      </c>
      <c r="T107" s="57" t="s">
        <v>197</v>
      </c>
      <c r="U107" s="52"/>
      <c r="V107" s="29"/>
    </row>
    <row r="108" s="1" customFormat="1" customHeight="1" spans="1:22">
      <c r="A108" s="40" t="s">
        <v>44</v>
      </c>
      <c r="B108" s="41"/>
      <c r="C108" s="10"/>
      <c r="D108" s="10"/>
      <c r="E108" s="10"/>
      <c r="F108" s="10"/>
      <c r="G108" s="12"/>
      <c r="H108" s="12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10"/>
    </row>
    <row r="109" customHeight="1" spans="1:22">
      <c r="A109" s="17">
        <v>5</v>
      </c>
      <c r="B109" s="22" t="s">
        <v>226</v>
      </c>
      <c r="C109" s="17"/>
      <c r="D109" s="17"/>
      <c r="E109" s="17"/>
      <c r="F109" s="17"/>
      <c r="G109" s="19"/>
      <c r="H109" s="19"/>
      <c r="I109" s="51">
        <f t="shared" ref="I109:R109" si="31">SUM(I110:I111)</f>
        <v>3600</v>
      </c>
      <c r="J109" s="51">
        <f t="shared" si="31"/>
        <v>2880</v>
      </c>
      <c r="K109" s="51">
        <f t="shared" si="31"/>
        <v>0</v>
      </c>
      <c r="L109" s="51">
        <f t="shared" si="31"/>
        <v>1800</v>
      </c>
      <c r="M109" s="51">
        <f t="shared" si="31"/>
        <v>1800</v>
      </c>
      <c r="N109" s="51">
        <f t="shared" si="31"/>
        <v>0</v>
      </c>
      <c r="O109" s="51">
        <f t="shared" si="31"/>
        <v>0</v>
      </c>
      <c r="P109" s="51">
        <f t="shared" si="31"/>
        <v>0</v>
      </c>
      <c r="Q109" s="51">
        <f t="shared" si="31"/>
        <v>3600</v>
      </c>
      <c r="R109" s="51">
        <f t="shared" si="31"/>
        <v>0</v>
      </c>
      <c r="S109" s="51"/>
      <c r="T109" s="51"/>
      <c r="U109" s="51"/>
      <c r="V109" s="17"/>
    </row>
    <row r="110" s="3" customFormat="1" customHeight="1" spans="1:22">
      <c r="A110" s="42" t="s">
        <v>40</v>
      </c>
      <c r="B110" s="32" t="s">
        <v>227</v>
      </c>
      <c r="C110" s="29" t="s">
        <v>33</v>
      </c>
      <c r="D110" s="29" t="s">
        <v>34</v>
      </c>
      <c r="E110" s="29" t="s">
        <v>35</v>
      </c>
      <c r="F110" s="31" t="s">
        <v>228</v>
      </c>
      <c r="G110" s="30">
        <v>2021</v>
      </c>
      <c r="H110" s="30">
        <v>2022</v>
      </c>
      <c r="I110" s="30">
        <v>3600</v>
      </c>
      <c r="J110" s="30">
        <v>2880</v>
      </c>
      <c r="K110" s="30"/>
      <c r="L110" s="30">
        <v>1800</v>
      </c>
      <c r="M110" s="30">
        <v>1800</v>
      </c>
      <c r="N110" s="52"/>
      <c r="O110" s="52"/>
      <c r="P110" s="52"/>
      <c r="Q110" s="52">
        <v>3600</v>
      </c>
      <c r="R110" s="52">
        <v>0</v>
      </c>
      <c r="S110" s="52" t="s">
        <v>229</v>
      </c>
      <c r="T110" s="52" t="s">
        <v>37</v>
      </c>
      <c r="U110" s="52" t="s">
        <v>38</v>
      </c>
      <c r="V110" s="29"/>
    </row>
    <row r="111" s="1" customFormat="1" customHeight="1" spans="1:22">
      <c r="A111" s="40" t="s">
        <v>44</v>
      </c>
      <c r="B111" s="41"/>
      <c r="C111" s="10"/>
      <c r="D111" s="10"/>
      <c r="E111" s="10"/>
      <c r="F111" s="10"/>
      <c r="G111" s="12"/>
      <c r="H111" s="12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10"/>
    </row>
    <row r="112" customHeight="1" spans="1:22">
      <c r="A112" s="17">
        <v>6</v>
      </c>
      <c r="B112" s="22" t="s">
        <v>230</v>
      </c>
      <c r="C112" s="17"/>
      <c r="D112" s="17"/>
      <c r="E112" s="17"/>
      <c r="F112" s="17"/>
      <c r="G112" s="19"/>
      <c r="H112" s="19"/>
      <c r="I112" s="51">
        <f t="shared" ref="I112:R112" si="32">SUM(I113:I114)</f>
        <v>0</v>
      </c>
      <c r="J112" s="51">
        <f t="shared" si="32"/>
        <v>0</v>
      </c>
      <c r="K112" s="51">
        <f t="shared" si="32"/>
        <v>0</v>
      </c>
      <c r="L112" s="51">
        <f t="shared" si="32"/>
        <v>0</v>
      </c>
      <c r="M112" s="51">
        <f t="shared" si="32"/>
        <v>0</v>
      </c>
      <c r="N112" s="51">
        <f t="shared" si="32"/>
        <v>0</v>
      </c>
      <c r="O112" s="51">
        <f t="shared" si="32"/>
        <v>0</v>
      </c>
      <c r="P112" s="51">
        <f t="shared" si="32"/>
        <v>0</v>
      </c>
      <c r="Q112" s="51">
        <f t="shared" si="32"/>
        <v>0</v>
      </c>
      <c r="R112" s="51">
        <f t="shared" si="32"/>
        <v>0</v>
      </c>
      <c r="S112" s="51"/>
      <c r="T112" s="51"/>
      <c r="U112" s="51"/>
      <c r="V112" s="17"/>
    </row>
    <row r="113" s="1" customFormat="1" customHeight="1" spans="1:22">
      <c r="A113" s="40" t="s">
        <v>40</v>
      </c>
      <c r="B113" s="41"/>
      <c r="C113" s="10"/>
      <c r="D113" s="10"/>
      <c r="E113" s="10"/>
      <c r="F113" s="10"/>
      <c r="G113" s="12"/>
      <c r="H113" s="12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10"/>
    </row>
    <row r="114" customHeight="1" spans="1:22">
      <c r="A114" s="40" t="s">
        <v>44</v>
      </c>
      <c r="B114" s="67"/>
      <c r="C114" s="68"/>
      <c r="D114" s="68"/>
      <c r="E114" s="68"/>
      <c r="F114" s="37"/>
      <c r="G114" s="47"/>
      <c r="H114" s="47"/>
      <c r="I114" s="70"/>
      <c r="J114" s="70"/>
      <c r="K114" s="71"/>
      <c r="L114" s="71"/>
      <c r="M114" s="71"/>
      <c r="N114" s="71"/>
      <c r="O114" s="71"/>
      <c r="P114" s="71"/>
      <c r="Q114" s="53"/>
      <c r="R114" s="71"/>
      <c r="S114" s="48"/>
      <c r="T114" s="68"/>
      <c r="U114" s="68"/>
      <c r="V114" s="37"/>
    </row>
    <row r="115" customHeight="1" spans="1:22">
      <c r="A115" s="17">
        <v>7</v>
      </c>
      <c r="B115" s="18" t="s">
        <v>231</v>
      </c>
      <c r="C115" s="17"/>
      <c r="D115" s="17"/>
      <c r="E115" s="17"/>
      <c r="F115" s="17"/>
      <c r="G115" s="19"/>
      <c r="H115" s="19"/>
      <c r="I115" s="51">
        <f t="shared" ref="I115:R115" si="33">SUM(I116:I117)</f>
        <v>0</v>
      </c>
      <c r="J115" s="51">
        <f t="shared" si="33"/>
        <v>0</v>
      </c>
      <c r="K115" s="51">
        <f t="shared" si="33"/>
        <v>0</v>
      </c>
      <c r="L115" s="51">
        <f t="shared" si="33"/>
        <v>0</v>
      </c>
      <c r="M115" s="51">
        <f t="shared" si="33"/>
        <v>0</v>
      </c>
      <c r="N115" s="51">
        <f t="shared" si="33"/>
        <v>0</v>
      </c>
      <c r="O115" s="51">
        <f t="shared" si="33"/>
        <v>0</v>
      </c>
      <c r="P115" s="51">
        <f t="shared" si="33"/>
        <v>0</v>
      </c>
      <c r="Q115" s="51">
        <f t="shared" si="33"/>
        <v>0</v>
      </c>
      <c r="R115" s="51">
        <f t="shared" si="33"/>
        <v>0</v>
      </c>
      <c r="S115" s="51"/>
      <c r="T115" s="51"/>
      <c r="U115" s="51"/>
      <c r="V115" s="17"/>
    </row>
    <row r="116" s="1" customFormat="1" customHeight="1" spans="1:22">
      <c r="A116" s="40" t="s">
        <v>40</v>
      </c>
      <c r="B116" s="69"/>
      <c r="C116" s="10"/>
      <c r="D116" s="10"/>
      <c r="E116" s="10"/>
      <c r="F116" s="10"/>
      <c r="G116" s="12"/>
      <c r="H116" s="12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10"/>
    </row>
    <row r="117" s="1" customFormat="1" customHeight="1" spans="1:22">
      <c r="A117" s="40" t="s">
        <v>44</v>
      </c>
      <c r="B117" s="69"/>
      <c r="C117" s="10"/>
      <c r="D117" s="10"/>
      <c r="E117" s="10"/>
      <c r="F117" s="10"/>
      <c r="G117" s="12"/>
      <c r="H117" s="12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10"/>
    </row>
    <row r="118" s="1" customFormat="1" customHeight="1" spans="1:22">
      <c r="A118" s="17">
        <v>8</v>
      </c>
      <c r="B118" s="18" t="s">
        <v>232</v>
      </c>
      <c r="C118" s="17"/>
      <c r="D118" s="17"/>
      <c r="E118" s="17"/>
      <c r="F118" s="17"/>
      <c r="G118" s="19"/>
      <c r="H118" s="19"/>
      <c r="I118" s="51">
        <f>SUM(I119:I120)</f>
        <v>3125</v>
      </c>
      <c r="J118" s="51">
        <f t="shared" ref="J118:Q118" si="34">SUM(J119:J120)</f>
        <v>2500</v>
      </c>
      <c r="K118" s="51">
        <f t="shared" si="34"/>
        <v>0</v>
      </c>
      <c r="L118" s="51">
        <f t="shared" si="34"/>
        <v>900</v>
      </c>
      <c r="M118" s="51">
        <f t="shared" si="34"/>
        <v>1825</v>
      </c>
      <c r="N118" s="51">
        <f t="shared" si="34"/>
        <v>400</v>
      </c>
      <c r="O118" s="51">
        <f t="shared" si="34"/>
        <v>0</v>
      </c>
      <c r="P118" s="51">
        <f t="shared" si="34"/>
        <v>0</v>
      </c>
      <c r="Q118" s="51">
        <f t="shared" si="34"/>
        <v>3125</v>
      </c>
      <c r="R118" s="51"/>
      <c r="S118" s="51"/>
      <c r="T118" s="51"/>
      <c r="U118" s="51"/>
      <c r="V118" s="17"/>
    </row>
    <row r="119" s="3" customFormat="1" customHeight="1" spans="1:22">
      <c r="A119" s="42" t="s">
        <v>40</v>
      </c>
      <c r="B119" s="63" t="s">
        <v>233</v>
      </c>
      <c r="C119" s="31" t="s">
        <v>33</v>
      </c>
      <c r="D119" s="31" t="s">
        <v>34</v>
      </c>
      <c r="E119" s="31" t="s">
        <v>35</v>
      </c>
      <c r="F119" s="31" t="s">
        <v>234</v>
      </c>
      <c r="G119" s="30">
        <v>2021</v>
      </c>
      <c r="H119" s="30">
        <v>2022</v>
      </c>
      <c r="I119" s="30">
        <v>1925</v>
      </c>
      <c r="J119" s="30">
        <f>I119*0.8</f>
        <v>1540</v>
      </c>
      <c r="K119" s="30"/>
      <c r="L119" s="30">
        <v>500</v>
      </c>
      <c r="M119" s="30">
        <f>I119-L119</f>
        <v>1425</v>
      </c>
      <c r="N119" s="30"/>
      <c r="O119" s="30"/>
      <c r="P119" s="30"/>
      <c r="Q119" s="30">
        <f>SUM(L119:P119)</f>
        <v>1925</v>
      </c>
      <c r="R119" s="52"/>
      <c r="S119" s="57" t="s">
        <v>235</v>
      </c>
      <c r="T119" s="57" t="s">
        <v>37</v>
      </c>
      <c r="U119" s="57" t="s">
        <v>38</v>
      </c>
      <c r="V119" s="29"/>
    </row>
    <row r="120" s="3" customFormat="1" customHeight="1" spans="1:22">
      <c r="A120" s="42" t="s">
        <v>44</v>
      </c>
      <c r="B120" s="63" t="s">
        <v>236</v>
      </c>
      <c r="C120" s="31" t="s">
        <v>33</v>
      </c>
      <c r="D120" s="31" t="s">
        <v>34</v>
      </c>
      <c r="E120" s="31" t="s">
        <v>35</v>
      </c>
      <c r="F120" s="31" t="s">
        <v>237</v>
      </c>
      <c r="G120" s="30">
        <v>2021</v>
      </c>
      <c r="H120" s="30">
        <v>2023</v>
      </c>
      <c r="I120" s="30">
        <v>1200</v>
      </c>
      <c r="J120" s="30">
        <f>I120*0.8</f>
        <v>960</v>
      </c>
      <c r="K120" s="30"/>
      <c r="L120" s="30">
        <v>400</v>
      </c>
      <c r="M120" s="30">
        <v>400</v>
      </c>
      <c r="N120" s="30">
        <v>400</v>
      </c>
      <c r="O120" s="30"/>
      <c r="P120" s="30"/>
      <c r="Q120" s="30">
        <f>SUM(L120:P120)</f>
        <v>1200</v>
      </c>
      <c r="R120" s="30"/>
      <c r="S120" s="30" t="s">
        <v>229</v>
      </c>
      <c r="T120" s="30" t="s">
        <v>37</v>
      </c>
      <c r="U120" s="30" t="s">
        <v>38</v>
      </c>
      <c r="V120" s="30"/>
    </row>
    <row r="121" customHeight="1" spans="1:22">
      <c r="A121" s="17">
        <v>9</v>
      </c>
      <c r="B121" s="22" t="s">
        <v>238</v>
      </c>
      <c r="C121" s="17"/>
      <c r="D121" s="17"/>
      <c r="E121" s="17"/>
      <c r="F121" s="17"/>
      <c r="G121" s="19"/>
      <c r="H121" s="19"/>
      <c r="I121" s="19">
        <f t="shared" ref="I121:R121" si="35">SUM(I122:I123)</f>
        <v>9480</v>
      </c>
      <c r="J121" s="19">
        <f t="shared" si="35"/>
        <v>5688</v>
      </c>
      <c r="K121" s="19"/>
      <c r="L121" s="19">
        <f t="shared" si="35"/>
        <v>300</v>
      </c>
      <c r="M121" s="19">
        <f t="shared" si="35"/>
        <v>300</v>
      </c>
      <c r="N121" s="19">
        <f t="shared" si="35"/>
        <v>300</v>
      </c>
      <c r="O121" s="19">
        <f t="shared" si="35"/>
        <v>300</v>
      </c>
      <c r="P121" s="19">
        <f t="shared" si="35"/>
        <v>480</v>
      </c>
      <c r="Q121" s="19">
        <f t="shared" si="35"/>
        <v>1680</v>
      </c>
      <c r="R121" s="19">
        <f t="shared" si="35"/>
        <v>7800</v>
      </c>
      <c r="S121" s="51"/>
      <c r="T121" s="51"/>
      <c r="U121" s="51"/>
      <c r="V121" s="51"/>
    </row>
    <row r="122" s="3" customFormat="1" customHeight="1" spans="1:22">
      <c r="A122" s="42" t="s">
        <v>40</v>
      </c>
      <c r="B122" s="28" t="s">
        <v>239</v>
      </c>
      <c r="C122" s="31" t="s">
        <v>33</v>
      </c>
      <c r="D122" s="31" t="s">
        <v>34</v>
      </c>
      <c r="E122" s="31" t="s">
        <v>35</v>
      </c>
      <c r="F122" s="31" t="s">
        <v>240</v>
      </c>
      <c r="G122" s="30">
        <v>2021</v>
      </c>
      <c r="H122" s="30">
        <v>2035</v>
      </c>
      <c r="I122" s="30">
        <f>474*20</f>
        <v>9480</v>
      </c>
      <c r="J122" s="30">
        <f>I122*0.6</f>
        <v>5688</v>
      </c>
      <c r="K122" s="30"/>
      <c r="L122" s="30">
        <v>300</v>
      </c>
      <c r="M122" s="30">
        <v>300</v>
      </c>
      <c r="N122" s="30">
        <v>300</v>
      </c>
      <c r="O122" s="30">
        <v>300</v>
      </c>
      <c r="P122" s="30">
        <v>480</v>
      </c>
      <c r="Q122" s="30">
        <f>84*20</f>
        <v>1680</v>
      </c>
      <c r="R122" s="30">
        <f>I122-K122-Q122</f>
        <v>7800</v>
      </c>
      <c r="S122" s="30" t="s">
        <v>241</v>
      </c>
      <c r="T122" s="30" t="s">
        <v>37</v>
      </c>
      <c r="U122" s="30" t="s">
        <v>38</v>
      </c>
      <c r="V122" s="30" t="s">
        <v>189</v>
      </c>
    </row>
    <row r="123" s="5" customFormat="1" customHeight="1" spans="1:22">
      <c r="A123" s="42"/>
      <c r="B123" s="28"/>
      <c r="C123" s="31"/>
      <c r="D123" s="31"/>
      <c r="E123" s="31"/>
      <c r="F123" s="31"/>
      <c r="G123" s="30"/>
      <c r="H123" s="30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7"/>
      <c r="T123" s="57"/>
      <c r="U123" s="57"/>
      <c r="V123" s="29"/>
    </row>
    <row r="124" customHeight="1" spans="1:22">
      <c r="A124" s="17">
        <v>10</v>
      </c>
      <c r="B124" s="22" t="s">
        <v>242</v>
      </c>
      <c r="C124" s="17"/>
      <c r="D124" s="17"/>
      <c r="E124" s="17"/>
      <c r="F124" s="17"/>
      <c r="G124" s="19"/>
      <c r="H124" s="19"/>
      <c r="I124" s="51">
        <f t="shared" ref="I124:R124" si="36">SUM(I125:I126)</f>
        <v>600</v>
      </c>
      <c r="J124" s="51">
        <f t="shared" si="36"/>
        <v>600</v>
      </c>
      <c r="K124" s="51">
        <f t="shared" si="36"/>
        <v>0</v>
      </c>
      <c r="L124" s="51">
        <f t="shared" si="36"/>
        <v>200</v>
      </c>
      <c r="M124" s="51">
        <f t="shared" si="36"/>
        <v>200</v>
      </c>
      <c r="N124" s="51">
        <f t="shared" si="36"/>
        <v>200</v>
      </c>
      <c r="O124" s="51">
        <f t="shared" si="36"/>
        <v>0</v>
      </c>
      <c r="P124" s="51">
        <f t="shared" si="36"/>
        <v>0</v>
      </c>
      <c r="Q124" s="51">
        <f t="shared" si="36"/>
        <v>600</v>
      </c>
      <c r="R124" s="51">
        <f t="shared" si="36"/>
        <v>0</v>
      </c>
      <c r="S124" s="51"/>
      <c r="T124" s="51"/>
      <c r="U124" s="51"/>
      <c r="V124" s="17"/>
    </row>
    <row r="125" s="3" customFormat="1" ht="41.1" customHeight="1" spans="1:22">
      <c r="A125" s="27" t="s">
        <v>40</v>
      </c>
      <c r="B125" s="28" t="s">
        <v>243</v>
      </c>
      <c r="C125" s="31" t="s">
        <v>33</v>
      </c>
      <c r="D125" s="31" t="s">
        <v>34</v>
      </c>
      <c r="E125" s="31" t="s">
        <v>35</v>
      </c>
      <c r="F125" s="31" t="s">
        <v>244</v>
      </c>
      <c r="G125" s="30">
        <v>2021</v>
      </c>
      <c r="H125" s="30">
        <v>2023</v>
      </c>
      <c r="I125" s="30">
        <v>600</v>
      </c>
      <c r="J125" s="30">
        <v>600</v>
      </c>
      <c r="K125" s="30"/>
      <c r="L125" s="30">
        <v>200</v>
      </c>
      <c r="M125" s="30">
        <v>200</v>
      </c>
      <c r="N125" s="30">
        <v>200</v>
      </c>
      <c r="O125" s="30"/>
      <c r="P125" s="30"/>
      <c r="Q125" s="30">
        <v>600</v>
      </c>
      <c r="R125" s="30"/>
      <c r="S125" s="57" t="s">
        <v>245</v>
      </c>
      <c r="T125" s="57" t="s">
        <v>37</v>
      </c>
      <c r="U125" s="57" t="s">
        <v>246</v>
      </c>
      <c r="V125" s="29"/>
    </row>
    <row r="126" s="1" customFormat="1" customHeight="1" spans="1:22">
      <c r="A126" s="40" t="s">
        <v>44</v>
      </c>
      <c r="B126" s="41"/>
      <c r="C126" s="10"/>
      <c r="D126" s="10"/>
      <c r="E126" s="10"/>
      <c r="F126" s="10"/>
      <c r="G126" s="12"/>
      <c r="H126" s="12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10"/>
    </row>
    <row r="127" s="1" customFormat="1" customHeight="1" spans="1:22">
      <c r="A127" s="17">
        <v>11</v>
      </c>
      <c r="B127" s="18" t="s">
        <v>247</v>
      </c>
      <c r="C127" s="17"/>
      <c r="D127" s="17"/>
      <c r="E127" s="17"/>
      <c r="F127" s="17"/>
      <c r="G127" s="19"/>
      <c r="H127" s="19"/>
      <c r="I127" s="51">
        <f t="shared" ref="I127:R127" si="37">SUM(I128:I129)</f>
        <v>0</v>
      </c>
      <c r="J127" s="51">
        <f t="shared" si="37"/>
        <v>0</v>
      </c>
      <c r="K127" s="51">
        <f t="shared" si="37"/>
        <v>0</v>
      </c>
      <c r="L127" s="51">
        <f t="shared" si="37"/>
        <v>0</v>
      </c>
      <c r="M127" s="51">
        <f t="shared" si="37"/>
        <v>0</v>
      </c>
      <c r="N127" s="51">
        <f t="shared" si="37"/>
        <v>0</v>
      </c>
      <c r="O127" s="51">
        <f t="shared" si="37"/>
        <v>0</v>
      </c>
      <c r="P127" s="51">
        <f t="shared" si="37"/>
        <v>0</v>
      </c>
      <c r="Q127" s="51">
        <f t="shared" si="37"/>
        <v>0</v>
      </c>
      <c r="R127" s="51">
        <f t="shared" si="37"/>
        <v>0</v>
      </c>
      <c r="S127" s="51"/>
      <c r="T127" s="51"/>
      <c r="U127" s="51"/>
      <c r="V127" s="17"/>
    </row>
    <row r="128" s="1" customFormat="1" customHeight="1" spans="1:22">
      <c r="A128" s="40" t="s">
        <v>40</v>
      </c>
      <c r="B128" s="41"/>
      <c r="C128" s="10"/>
      <c r="D128" s="10"/>
      <c r="E128" s="10"/>
      <c r="F128" s="10"/>
      <c r="G128" s="12"/>
      <c r="H128" s="12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10"/>
    </row>
    <row r="129" s="1" customFormat="1" customHeight="1" spans="1:22">
      <c r="A129" s="40" t="s">
        <v>44</v>
      </c>
      <c r="B129" s="41"/>
      <c r="C129" s="10"/>
      <c r="D129" s="10"/>
      <c r="E129" s="10"/>
      <c r="F129" s="10"/>
      <c r="G129" s="12"/>
      <c r="H129" s="12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10"/>
    </row>
    <row r="130" s="1" customFormat="1" customHeight="1" spans="1:22">
      <c r="A130" s="17">
        <v>12</v>
      </c>
      <c r="B130" s="18" t="s">
        <v>190</v>
      </c>
      <c r="C130" s="17"/>
      <c r="D130" s="17"/>
      <c r="E130" s="17"/>
      <c r="F130" s="17"/>
      <c r="G130" s="19"/>
      <c r="H130" s="19"/>
      <c r="I130" s="51">
        <f t="shared" ref="I130:R130" si="38">SUM(I131:I132)</f>
        <v>0</v>
      </c>
      <c r="J130" s="51">
        <f t="shared" si="38"/>
        <v>0</v>
      </c>
      <c r="K130" s="51">
        <f t="shared" si="38"/>
        <v>0</v>
      </c>
      <c r="L130" s="51">
        <f t="shared" si="38"/>
        <v>0</v>
      </c>
      <c r="M130" s="51">
        <f t="shared" si="38"/>
        <v>0</v>
      </c>
      <c r="N130" s="51">
        <f t="shared" si="38"/>
        <v>0</v>
      </c>
      <c r="O130" s="51">
        <f t="shared" si="38"/>
        <v>0</v>
      </c>
      <c r="P130" s="51">
        <f t="shared" si="38"/>
        <v>0</v>
      </c>
      <c r="Q130" s="51">
        <f t="shared" si="38"/>
        <v>0</v>
      </c>
      <c r="R130" s="51">
        <f t="shared" si="38"/>
        <v>0</v>
      </c>
      <c r="S130" s="51"/>
      <c r="T130" s="51"/>
      <c r="U130" s="51"/>
      <c r="V130" s="17"/>
    </row>
    <row r="131" s="1" customFormat="1" customHeight="1" spans="1:22">
      <c r="A131" s="40" t="s">
        <v>40</v>
      </c>
      <c r="B131" s="72"/>
      <c r="C131" s="37"/>
      <c r="D131" s="37"/>
      <c r="E131" s="37"/>
      <c r="F131" s="37"/>
      <c r="G131" s="47"/>
      <c r="H131" s="47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10"/>
    </row>
    <row r="132" s="1" customFormat="1" customHeight="1" spans="1:22">
      <c r="A132" s="40" t="s">
        <v>44</v>
      </c>
      <c r="B132" s="41"/>
      <c r="C132" s="10"/>
      <c r="D132" s="10"/>
      <c r="E132" s="10"/>
      <c r="F132" s="10"/>
      <c r="G132" s="12"/>
      <c r="H132" s="12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10"/>
    </row>
    <row r="133" customHeight="1" spans="1:22">
      <c r="A133" s="16" t="s">
        <v>248</v>
      </c>
      <c r="B133" s="16" t="s">
        <v>249</v>
      </c>
      <c r="C133" s="16"/>
      <c r="D133" s="16"/>
      <c r="E133" s="16"/>
      <c r="F133" s="16"/>
      <c r="G133" s="16"/>
      <c r="H133" s="16"/>
      <c r="I133" s="16">
        <f>I134+I148+I151+I154+I157+I168+I171</f>
        <v>200720.348</v>
      </c>
      <c r="J133" s="16">
        <f t="shared" ref="J133:R133" si="39">J134+J148+J151+J154+J157+J168+J171</f>
        <v>38643.68</v>
      </c>
      <c r="K133" s="16">
        <f t="shared" si="39"/>
        <v>7200</v>
      </c>
      <c r="L133" s="16">
        <f t="shared" si="39"/>
        <v>16623.2</v>
      </c>
      <c r="M133" s="16">
        <f t="shared" si="39"/>
        <v>18080.1</v>
      </c>
      <c r="N133" s="16">
        <f t="shared" si="39"/>
        <v>17268.25</v>
      </c>
      <c r="O133" s="16">
        <f t="shared" si="39"/>
        <v>16675.45</v>
      </c>
      <c r="P133" s="16">
        <f t="shared" si="39"/>
        <v>12278.8</v>
      </c>
      <c r="Q133" s="16">
        <f t="shared" si="39"/>
        <v>80925.8</v>
      </c>
      <c r="R133" s="16">
        <f t="shared" si="39"/>
        <v>112594.548</v>
      </c>
      <c r="S133" s="16"/>
      <c r="T133" s="16"/>
      <c r="U133" s="16"/>
      <c r="V133" s="16"/>
    </row>
    <row r="134" customHeight="1" spans="1:22">
      <c r="A134" s="17">
        <v>1</v>
      </c>
      <c r="B134" s="18" t="s">
        <v>250</v>
      </c>
      <c r="C134" s="17"/>
      <c r="D134" s="17"/>
      <c r="E134" s="17"/>
      <c r="F134" s="17"/>
      <c r="G134" s="19"/>
      <c r="H134" s="19"/>
      <c r="I134" s="51">
        <f t="shared" ref="I134:R134" si="40">SUM(I135:I147)</f>
        <v>6435.8</v>
      </c>
      <c r="J134" s="51">
        <f t="shared" si="40"/>
        <v>5148.68</v>
      </c>
      <c r="K134" s="51">
        <f t="shared" si="40"/>
        <v>0</v>
      </c>
      <c r="L134" s="51">
        <f t="shared" si="40"/>
        <v>623.2</v>
      </c>
      <c r="M134" s="51">
        <f t="shared" si="40"/>
        <v>1480.1</v>
      </c>
      <c r="N134" s="51">
        <f t="shared" si="40"/>
        <v>1268.25</v>
      </c>
      <c r="O134" s="51">
        <f t="shared" si="40"/>
        <v>675.45</v>
      </c>
      <c r="P134" s="51">
        <f t="shared" si="40"/>
        <v>478.8</v>
      </c>
      <c r="Q134" s="51">
        <f t="shared" si="40"/>
        <v>4525.8</v>
      </c>
      <c r="R134" s="51">
        <f t="shared" si="40"/>
        <v>1910</v>
      </c>
      <c r="S134" s="51"/>
      <c r="T134" s="51"/>
      <c r="U134" s="51"/>
      <c r="V134" s="17"/>
    </row>
    <row r="135" s="3" customFormat="1" customHeight="1" spans="1:22">
      <c r="A135" s="31" t="s">
        <v>40</v>
      </c>
      <c r="B135" s="31" t="s">
        <v>251</v>
      </c>
      <c r="C135" s="31" t="s">
        <v>33</v>
      </c>
      <c r="D135" s="31" t="s">
        <v>182</v>
      </c>
      <c r="E135" s="31" t="s">
        <v>183</v>
      </c>
      <c r="F135" s="31">
        <v>6.56</v>
      </c>
      <c r="G135" s="31">
        <v>2021</v>
      </c>
      <c r="H135" s="31">
        <v>2021</v>
      </c>
      <c r="I135" s="31">
        <v>623.2</v>
      </c>
      <c r="J135" s="31">
        <v>498.6</v>
      </c>
      <c r="K135" s="52"/>
      <c r="L135" s="52">
        <f>I135</f>
        <v>623.2</v>
      </c>
      <c r="M135" s="52"/>
      <c r="N135" s="52"/>
      <c r="O135" s="52"/>
      <c r="P135" s="52"/>
      <c r="Q135" s="52">
        <f>I135</f>
        <v>623.2</v>
      </c>
      <c r="R135" s="52"/>
      <c r="S135" s="52"/>
      <c r="T135" s="57"/>
      <c r="U135" s="57"/>
      <c r="V135" s="29"/>
    </row>
    <row r="136" s="3" customFormat="1" customHeight="1" spans="1:22">
      <c r="A136" s="31" t="s">
        <v>44</v>
      </c>
      <c r="B136" s="31" t="s">
        <v>252</v>
      </c>
      <c r="C136" s="31" t="s">
        <v>33</v>
      </c>
      <c r="D136" s="31" t="s">
        <v>182</v>
      </c>
      <c r="E136" s="31" t="s">
        <v>183</v>
      </c>
      <c r="F136" s="31">
        <v>11.81</v>
      </c>
      <c r="G136" s="31">
        <v>2022</v>
      </c>
      <c r="H136" s="31">
        <v>2022</v>
      </c>
      <c r="I136" s="31">
        <v>1121.95</v>
      </c>
      <c r="J136" s="31">
        <v>897.56</v>
      </c>
      <c r="K136" s="52"/>
      <c r="L136" s="52"/>
      <c r="M136" s="52">
        <f>I136</f>
        <v>1121.95</v>
      </c>
      <c r="N136" s="52"/>
      <c r="O136" s="52"/>
      <c r="P136" s="52"/>
      <c r="Q136" s="52">
        <f t="shared" ref="Q136:Q141" si="41">I136</f>
        <v>1121.95</v>
      </c>
      <c r="R136" s="52"/>
      <c r="S136" s="52"/>
      <c r="T136" s="57"/>
      <c r="U136" s="57"/>
      <c r="V136" s="29"/>
    </row>
    <row r="137" s="3" customFormat="1" customHeight="1" spans="1:22">
      <c r="A137" s="31" t="s">
        <v>47</v>
      </c>
      <c r="B137" s="31" t="s">
        <v>253</v>
      </c>
      <c r="C137" s="31" t="s">
        <v>33</v>
      </c>
      <c r="D137" s="31" t="s">
        <v>182</v>
      </c>
      <c r="E137" s="31" t="s">
        <v>183</v>
      </c>
      <c r="F137" s="31">
        <v>3.77</v>
      </c>
      <c r="G137" s="31">
        <v>2022</v>
      </c>
      <c r="H137" s="31">
        <v>2022</v>
      </c>
      <c r="I137" s="31">
        <v>358.15</v>
      </c>
      <c r="J137" s="31">
        <v>286.52</v>
      </c>
      <c r="K137" s="52"/>
      <c r="L137" s="52"/>
      <c r="M137" s="52">
        <f>I137</f>
        <v>358.15</v>
      </c>
      <c r="N137" s="52"/>
      <c r="O137" s="52"/>
      <c r="P137" s="52"/>
      <c r="Q137" s="52">
        <f t="shared" si="41"/>
        <v>358.15</v>
      </c>
      <c r="R137" s="52"/>
      <c r="S137" s="52"/>
      <c r="T137" s="57"/>
      <c r="U137" s="57"/>
      <c r="V137" s="29"/>
    </row>
    <row r="138" s="3" customFormat="1" customHeight="1" spans="1:22">
      <c r="A138" s="31" t="s">
        <v>50</v>
      </c>
      <c r="B138" s="31" t="s">
        <v>254</v>
      </c>
      <c r="C138" s="31" t="s">
        <v>33</v>
      </c>
      <c r="D138" s="31" t="s">
        <v>182</v>
      </c>
      <c r="E138" s="31" t="s">
        <v>183</v>
      </c>
      <c r="F138" s="31">
        <v>4.22</v>
      </c>
      <c r="G138" s="31">
        <v>2023</v>
      </c>
      <c r="H138" s="31">
        <v>2023</v>
      </c>
      <c r="I138" s="31">
        <v>400.9</v>
      </c>
      <c r="J138" s="31">
        <v>320.72</v>
      </c>
      <c r="K138" s="52"/>
      <c r="L138" s="52"/>
      <c r="M138" s="52"/>
      <c r="N138" s="52">
        <f>I138</f>
        <v>400.9</v>
      </c>
      <c r="O138" s="52"/>
      <c r="P138" s="52"/>
      <c r="Q138" s="52">
        <f t="shared" si="41"/>
        <v>400.9</v>
      </c>
      <c r="R138" s="52"/>
      <c r="S138" s="52"/>
      <c r="T138" s="57"/>
      <c r="U138" s="57"/>
      <c r="V138" s="29"/>
    </row>
    <row r="139" s="3" customFormat="1" customHeight="1" spans="1:22">
      <c r="A139" s="31" t="s">
        <v>53</v>
      </c>
      <c r="B139" s="31" t="s">
        <v>255</v>
      </c>
      <c r="C139" s="31" t="s">
        <v>33</v>
      </c>
      <c r="D139" s="31" t="s">
        <v>182</v>
      </c>
      <c r="E139" s="31" t="s">
        <v>183</v>
      </c>
      <c r="F139" s="31">
        <v>6.13</v>
      </c>
      <c r="G139" s="31">
        <v>2023</v>
      </c>
      <c r="H139" s="31">
        <v>2023</v>
      </c>
      <c r="I139" s="31">
        <v>867.35</v>
      </c>
      <c r="J139" s="31">
        <v>693.88</v>
      </c>
      <c r="K139" s="52"/>
      <c r="L139" s="52"/>
      <c r="M139" s="52"/>
      <c r="N139" s="52">
        <f>I139</f>
        <v>867.35</v>
      </c>
      <c r="O139" s="52"/>
      <c r="P139" s="52"/>
      <c r="Q139" s="52">
        <f t="shared" si="41"/>
        <v>867.35</v>
      </c>
      <c r="R139" s="52"/>
      <c r="S139" s="52"/>
      <c r="T139" s="57"/>
      <c r="U139" s="57"/>
      <c r="V139" s="29"/>
    </row>
    <row r="140" s="3" customFormat="1" customHeight="1" spans="1:22">
      <c r="A140" s="31" t="s">
        <v>56</v>
      </c>
      <c r="B140" s="31" t="s">
        <v>256</v>
      </c>
      <c r="C140" s="31" t="s">
        <v>33</v>
      </c>
      <c r="D140" s="31" t="s">
        <v>182</v>
      </c>
      <c r="E140" s="31" t="s">
        <v>183</v>
      </c>
      <c r="F140" s="31">
        <v>7.11</v>
      </c>
      <c r="G140" s="31">
        <v>2024</v>
      </c>
      <c r="H140" s="31">
        <v>2024</v>
      </c>
      <c r="I140" s="31">
        <v>675.45</v>
      </c>
      <c r="J140" s="31">
        <v>540.36</v>
      </c>
      <c r="K140" s="52"/>
      <c r="L140" s="52"/>
      <c r="M140" s="52"/>
      <c r="N140" s="52"/>
      <c r="O140" s="52">
        <f>I140</f>
        <v>675.45</v>
      </c>
      <c r="P140" s="52"/>
      <c r="Q140" s="52">
        <f t="shared" si="41"/>
        <v>675.45</v>
      </c>
      <c r="R140" s="52"/>
      <c r="S140" s="52"/>
      <c r="T140" s="57"/>
      <c r="U140" s="57"/>
      <c r="V140" s="29"/>
    </row>
    <row r="141" s="3" customFormat="1" customHeight="1" spans="1:22">
      <c r="A141" s="73" t="s">
        <v>59</v>
      </c>
      <c r="B141" s="73" t="s">
        <v>257</v>
      </c>
      <c r="C141" s="73" t="s">
        <v>33</v>
      </c>
      <c r="D141" s="73" t="s">
        <v>182</v>
      </c>
      <c r="E141" s="73" t="s">
        <v>183</v>
      </c>
      <c r="F141" s="73">
        <v>5.04</v>
      </c>
      <c r="G141" s="73">
        <v>2025</v>
      </c>
      <c r="H141" s="73">
        <v>2025</v>
      </c>
      <c r="I141" s="73">
        <v>478.8</v>
      </c>
      <c r="J141" s="73">
        <v>383.04</v>
      </c>
      <c r="K141" s="87"/>
      <c r="L141" s="87"/>
      <c r="M141" s="87"/>
      <c r="N141" s="87"/>
      <c r="O141" s="87"/>
      <c r="P141" s="87">
        <f>I141</f>
        <v>478.8</v>
      </c>
      <c r="Q141" s="52">
        <f t="shared" si="41"/>
        <v>478.8</v>
      </c>
      <c r="R141" s="87"/>
      <c r="S141" s="87"/>
      <c r="T141" s="91"/>
      <c r="U141" s="91"/>
      <c r="V141" s="92"/>
    </row>
    <row r="142" s="6" customFormat="1" customHeight="1" spans="1:22">
      <c r="A142" s="34" t="s">
        <v>62</v>
      </c>
      <c r="B142" s="74" t="s">
        <v>258</v>
      </c>
      <c r="C142" s="36" t="s">
        <v>89</v>
      </c>
      <c r="D142" s="36" t="s">
        <v>182</v>
      </c>
      <c r="E142" s="36" t="s">
        <v>183</v>
      </c>
      <c r="F142" s="75">
        <v>4.44</v>
      </c>
      <c r="G142" s="47">
        <v>2026</v>
      </c>
      <c r="H142" s="47">
        <v>2030</v>
      </c>
      <c r="I142" s="47">
        <v>222</v>
      </c>
      <c r="J142" s="47">
        <f t="shared" ref="J142:J147" si="42">I142*0.8</f>
        <v>177.6</v>
      </c>
      <c r="K142" s="53"/>
      <c r="L142" s="53"/>
      <c r="M142" s="53"/>
      <c r="N142" s="53"/>
      <c r="O142" s="53"/>
      <c r="P142" s="53"/>
      <c r="Q142" s="53"/>
      <c r="R142" s="29">
        <f t="shared" ref="R142:R147" si="43">I142-K142-Q142</f>
        <v>222</v>
      </c>
      <c r="S142" s="53"/>
      <c r="T142" s="60"/>
      <c r="U142" s="60"/>
      <c r="V142" s="37"/>
    </row>
    <row r="143" s="6" customFormat="1" customHeight="1" spans="1:22">
      <c r="A143" s="34" t="s">
        <v>65</v>
      </c>
      <c r="B143" s="74" t="s">
        <v>259</v>
      </c>
      <c r="C143" s="36" t="s">
        <v>89</v>
      </c>
      <c r="D143" s="36" t="s">
        <v>182</v>
      </c>
      <c r="E143" s="36" t="s">
        <v>183</v>
      </c>
      <c r="F143" s="75">
        <v>6.05</v>
      </c>
      <c r="G143" s="47">
        <v>2026</v>
      </c>
      <c r="H143" s="47">
        <v>2030</v>
      </c>
      <c r="I143" s="47">
        <v>302.5</v>
      </c>
      <c r="J143" s="47">
        <f t="shared" si="42"/>
        <v>242</v>
      </c>
      <c r="K143" s="53"/>
      <c r="L143" s="53"/>
      <c r="M143" s="53"/>
      <c r="N143" s="53"/>
      <c r="O143" s="53"/>
      <c r="P143" s="53"/>
      <c r="Q143" s="53"/>
      <c r="R143" s="29">
        <f t="shared" si="43"/>
        <v>302.5</v>
      </c>
      <c r="S143" s="53"/>
      <c r="T143" s="60"/>
      <c r="U143" s="60"/>
      <c r="V143" s="37"/>
    </row>
    <row r="144" s="6" customFormat="1" customHeight="1" spans="1:22">
      <c r="A144" s="34" t="s">
        <v>68</v>
      </c>
      <c r="B144" s="74" t="s">
        <v>260</v>
      </c>
      <c r="C144" s="36" t="s">
        <v>89</v>
      </c>
      <c r="D144" s="36" t="s">
        <v>182</v>
      </c>
      <c r="E144" s="36" t="s">
        <v>183</v>
      </c>
      <c r="F144" s="75">
        <v>7.37</v>
      </c>
      <c r="G144" s="47">
        <v>2026</v>
      </c>
      <c r="H144" s="47">
        <v>2030</v>
      </c>
      <c r="I144" s="47">
        <v>368.5</v>
      </c>
      <c r="J144" s="47">
        <f t="shared" si="42"/>
        <v>294.8</v>
      </c>
      <c r="K144" s="53"/>
      <c r="L144" s="53"/>
      <c r="M144" s="53"/>
      <c r="N144" s="53"/>
      <c r="O144" s="53"/>
      <c r="P144" s="53"/>
      <c r="Q144" s="53"/>
      <c r="R144" s="29">
        <f t="shared" si="43"/>
        <v>368.5</v>
      </c>
      <c r="S144" s="53"/>
      <c r="T144" s="60"/>
      <c r="U144" s="60"/>
      <c r="V144" s="37"/>
    </row>
    <row r="145" s="6" customFormat="1" customHeight="1" spans="1:22">
      <c r="A145" s="34" t="s">
        <v>71</v>
      </c>
      <c r="B145" s="74" t="s">
        <v>261</v>
      </c>
      <c r="C145" s="36" t="s">
        <v>89</v>
      </c>
      <c r="D145" s="36" t="s">
        <v>182</v>
      </c>
      <c r="E145" s="36" t="s">
        <v>183</v>
      </c>
      <c r="F145" s="75">
        <v>6.52</v>
      </c>
      <c r="G145" s="47">
        <v>2026</v>
      </c>
      <c r="H145" s="47">
        <v>2030</v>
      </c>
      <c r="I145" s="47">
        <v>326</v>
      </c>
      <c r="J145" s="47">
        <f t="shared" si="42"/>
        <v>260.8</v>
      </c>
      <c r="K145" s="53"/>
      <c r="L145" s="53"/>
      <c r="M145" s="53"/>
      <c r="N145" s="53"/>
      <c r="O145" s="53"/>
      <c r="P145" s="53"/>
      <c r="Q145" s="53"/>
      <c r="R145" s="29">
        <f t="shared" si="43"/>
        <v>326</v>
      </c>
      <c r="S145" s="53"/>
      <c r="T145" s="60"/>
      <c r="U145" s="60"/>
      <c r="V145" s="37"/>
    </row>
    <row r="146" s="6" customFormat="1" customHeight="1" spans="1:22">
      <c r="A146" s="34" t="s">
        <v>97</v>
      </c>
      <c r="B146" s="74" t="s">
        <v>262</v>
      </c>
      <c r="C146" s="36" t="s">
        <v>89</v>
      </c>
      <c r="D146" s="36" t="s">
        <v>182</v>
      </c>
      <c r="E146" s="36" t="s">
        <v>183</v>
      </c>
      <c r="F146" s="75">
        <v>8.7</v>
      </c>
      <c r="G146" s="47">
        <v>2026</v>
      </c>
      <c r="H146" s="47">
        <v>2030</v>
      </c>
      <c r="I146" s="47">
        <v>435</v>
      </c>
      <c r="J146" s="47">
        <f t="shared" si="42"/>
        <v>348</v>
      </c>
      <c r="K146" s="53"/>
      <c r="L146" s="53"/>
      <c r="M146" s="53"/>
      <c r="N146" s="53"/>
      <c r="O146" s="53"/>
      <c r="P146" s="53"/>
      <c r="Q146" s="53"/>
      <c r="R146" s="29">
        <f t="shared" si="43"/>
        <v>435</v>
      </c>
      <c r="S146" s="53"/>
      <c r="T146" s="60"/>
      <c r="U146" s="60"/>
      <c r="V146" s="37"/>
    </row>
    <row r="147" s="6" customFormat="1" customHeight="1" spans="1:22">
      <c r="A147" s="34" t="s">
        <v>100</v>
      </c>
      <c r="B147" s="74" t="s">
        <v>263</v>
      </c>
      <c r="C147" s="36" t="s">
        <v>89</v>
      </c>
      <c r="D147" s="36" t="s">
        <v>182</v>
      </c>
      <c r="E147" s="36" t="s">
        <v>183</v>
      </c>
      <c r="F147" s="75">
        <v>5.12</v>
      </c>
      <c r="G147" s="47">
        <v>2026</v>
      </c>
      <c r="H147" s="47">
        <v>2030</v>
      </c>
      <c r="I147" s="47">
        <v>256</v>
      </c>
      <c r="J147" s="47">
        <f t="shared" si="42"/>
        <v>204.8</v>
      </c>
      <c r="K147" s="53"/>
      <c r="L147" s="53"/>
      <c r="M147" s="53"/>
      <c r="N147" s="53"/>
      <c r="O147" s="53"/>
      <c r="P147" s="53"/>
      <c r="Q147" s="53"/>
      <c r="R147" s="29">
        <f t="shared" si="43"/>
        <v>256</v>
      </c>
      <c r="S147" s="53"/>
      <c r="T147" s="60"/>
      <c r="U147" s="60"/>
      <c r="V147" s="37"/>
    </row>
    <row r="148" customHeight="1" spans="1:22">
      <c r="A148" s="76">
        <v>2</v>
      </c>
      <c r="B148" s="77" t="s">
        <v>264</v>
      </c>
      <c r="C148" s="76"/>
      <c r="D148" s="76"/>
      <c r="E148" s="76"/>
      <c r="F148" s="76"/>
      <c r="G148" s="78"/>
      <c r="H148" s="78"/>
      <c r="I148" s="88">
        <f t="shared" ref="I148:R148" si="44">SUM(I149:I150)</f>
        <v>1200</v>
      </c>
      <c r="J148" s="88">
        <f t="shared" si="44"/>
        <v>160</v>
      </c>
      <c r="K148" s="88">
        <f t="shared" si="44"/>
        <v>0</v>
      </c>
      <c r="L148" s="88">
        <f t="shared" si="44"/>
        <v>600</v>
      </c>
      <c r="M148" s="88">
        <f t="shared" si="44"/>
        <v>600</v>
      </c>
      <c r="N148" s="88">
        <f t="shared" si="44"/>
        <v>0</v>
      </c>
      <c r="O148" s="88">
        <f t="shared" si="44"/>
        <v>0</v>
      </c>
      <c r="P148" s="88">
        <f t="shared" si="44"/>
        <v>0</v>
      </c>
      <c r="Q148" s="88">
        <f t="shared" si="44"/>
        <v>1200</v>
      </c>
      <c r="R148" s="88">
        <f t="shared" si="44"/>
        <v>0</v>
      </c>
      <c r="S148" s="88"/>
      <c r="T148" s="88"/>
      <c r="U148" s="88"/>
      <c r="V148" s="76"/>
    </row>
    <row r="149" s="3" customFormat="1" customHeight="1" spans="1:22">
      <c r="A149" s="42" t="s">
        <v>40</v>
      </c>
      <c r="B149" s="28" t="s">
        <v>265</v>
      </c>
      <c r="C149" s="28" t="s">
        <v>33</v>
      </c>
      <c r="D149" s="28" t="s">
        <v>34</v>
      </c>
      <c r="E149" s="28" t="s">
        <v>35</v>
      </c>
      <c r="F149" s="32" t="s">
        <v>266</v>
      </c>
      <c r="G149" s="79">
        <v>2021</v>
      </c>
      <c r="H149" s="79">
        <v>2022</v>
      </c>
      <c r="I149" s="32">
        <v>1200</v>
      </c>
      <c r="J149" s="32">
        <f>160</f>
        <v>160</v>
      </c>
      <c r="K149" s="32"/>
      <c r="L149" s="32">
        <v>600</v>
      </c>
      <c r="M149" s="32">
        <v>600</v>
      </c>
      <c r="N149" s="32"/>
      <c r="O149" s="32"/>
      <c r="P149" s="32"/>
      <c r="Q149" s="32">
        <f>SUM(L149:P149)</f>
        <v>1200</v>
      </c>
      <c r="R149" s="32"/>
      <c r="S149" s="32"/>
      <c r="T149" s="28" t="s">
        <v>37</v>
      </c>
      <c r="U149" s="28" t="s">
        <v>38</v>
      </c>
      <c r="V149" s="32"/>
    </row>
    <row r="150" s="1" customFormat="1" customHeight="1" spans="1:22">
      <c r="A150" s="40" t="s">
        <v>44</v>
      </c>
      <c r="B150" s="41"/>
      <c r="C150" s="10"/>
      <c r="D150" s="10"/>
      <c r="E150" s="10"/>
      <c r="F150" s="10"/>
      <c r="G150" s="12"/>
      <c r="H150" s="12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10"/>
    </row>
    <row r="151" customHeight="1" spans="1:22">
      <c r="A151" s="17">
        <v>3</v>
      </c>
      <c r="B151" s="22" t="s">
        <v>267</v>
      </c>
      <c r="C151" s="17"/>
      <c r="D151" s="17"/>
      <c r="E151" s="17"/>
      <c r="F151" s="17"/>
      <c r="G151" s="19"/>
      <c r="H151" s="19"/>
      <c r="I151" s="51">
        <f t="shared" ref="I151:R151" si="45">SUM(I152:I153)</f>
        <v>0</v>
      </c>
      <c r="J151" s="51">
        <f t="shared" si="45"/>
        <v>0</v>
      </c>
      <c r="K151" s="51">
        <f t="shared" si="45"/>
        <v>0</v>
      </c>
      <c r="L151" s="51">
        <f t="shared" si="45"/>
        <v>0</v>
      </c>
      <c r="M151" s="51">
        <f t="shared" si="45"/>
        <v>0</v>
      </c>
      <c r="N151" s="51">
        <f t="shared" si="45"/>
        <v>0</v>
      </c>
      <c r="O151" s="51">
        <f t="shared" si="45"/>
        <v>0</v>
      </c>
      <c r="P151" s="51">
        <f t="shared" si="45"/>
        <v>0</v>
      </c>
      <c r="Q151" s="51">
        <f t="shared" si="45"/>
        <v>0</v>
      </c>
      <c r="R151" s="51">
        <f t="shared" si="45"/>
        <v>0</v>
      </c>
      <c r="S151" s="51"/>
      <c r="T151" s="51"/>
      <c r="U151" s="51"/>
      <c r="V151" s="17"/>
    </row>
    <row r="152" s="1" customFormat="1" customHeight="1" spans="1:22">
      <c r="A152" s="40"/>
      <c r="B152" s="72"/>
      <c r="C152" s="37"/>
      <c r="D152" s="37"/>
      <c r="E152" s="37"/>
      <c r="F152" s="37"/>
      <c r="G152" s="47"/>
      <c r="H152" s="47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37"/>
    </row>
    <row r="153" s="1" customFormat="1" customHeight="1" spans="1:22">
      <c r="A153" s="40"/>
      <c r="B153" s="41"/>
      <c r="C153" s="10"/>
      <c r="D153" s="10"/>
      <c r="E153" s="10"/>
      <c r="F153" s="10"/>
      <c r="G153" s="12"/>
      <c r="H153" s="12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10"/>
    </row>
    <row r="154" customHeight="1" spans="1:22">
      <c r="A154" s="17">
        <v>4</v>
      </c>
      <c r="B154" s="18" t="s">
        <v>268</v>
      </c>
      <c r="C154" s="17"/>
      <c r="D154" s="17"/>
      <c r="E154" s="17"/>
      <c r="F154" s="17"/>
      <c r="G154" s="19"/>
      <c r="H154" s="19"/>
      <c r="I154" s="51">
        <f t="shared" ref="I154:R154" si="46">SUM(I155:I156)</f>
        <v>137014.548</v>
      </c>
      <c r="J154" s="51">
        <f t="shared" si="46"/>
        <v>15000</v>
      </c>
      <c r="K154" s="51">
        <f t="shared" si="46"/>
        <v>0</v>
      </c>
      <c r="L154" s="51">
        <f t="shared" si="46"/>
        <v>10000</v>
      </c>
      <c r="M154" s="51">
        <f t="shared" si="46"/>
        <v>10000</v>
      </c>
      <c r="N154" s="51">
        <f t="shared" si="46"/>
        <v>10000</v>
      </c>
      <c r="O154" s="51">
        <f t="shared" si="46"/>
        <v>10000</v>
      </c>
      <c r="P154" s="51">
        <f t="shared" si="46"/>
        <v>6000</v>
      </c>
      <c r="Q154" s="51">
        <f t="shared" si="46"/>
        <v>46000</v>
      </c>
      <c r="R154" s="51">
        <f t="shared" si="46"/>
        <v>91014.548</v>
      </c>
      <c r="S154" s="51"/>
      <c r="T154" s="51"/>
      <c r="U154" s="51"/>
      <c r="V154" s="17"/>
    </row>
    <row r="155" s="3" customFormat="1" customHeight="1" spans="1:22">
      <c r="A155" s="42" t="s">
        <v>40</v>
      </c>
      <c r="B155" s="28" t="s">
        <v>269</v>
      </c>
      <c r="C155" s="31" t="s">
        <v>33</v>
      </c>
      <c r="D155" s="31" t="s">
        <v>34</v>
      </c>
      <c r="E155" s="31" t="s">
        <v>35</v>
      </c>
      <c r="F155" s="31" t="s">
        <v>270</v>
      </c>
      <c r="G155" s="30">
        <v>2021</v>
      </c>
      <c r="H155" s="30">
        <v>2030</v>
      </c>
      <c r="I155" s="52">
        <v>137014.548</v>
      </c>
      <c r="J155" s="30">
        <v>15000</v>
      </c>
      <c r="K155" s="30"/>
      <c r="L155" s="30">
        <v>10000</v>
      </c>
      <c r="M155" s="30">
        <v>10000</v>
      </c>
      <c r="N155" s="30">
        <v>10000</v>
      </c>
      <c r="O155" s="30">
        <v>10000</v>
      </c>
      <c r="P155" s="30">
        <v>6000</v>
      </c>
      <c r="Q155" s="30">
        <f>SUM(L155:P155)</f>
        <v>46000</v>
      </c>
      <c r="R155" s="29">
        <f>I155-K155-Q155</f>
        <v>91014.548</v>
      </c>
      <c r="S155" s="57" t="s">
        <v>271</v>
      </c>
      <c r="T155" s="57" t="s">
        <v>37</v>
      </c>
      <c r="U155" s="57" t="s">
        <v>38</v>
      </c>
      <c r="V155" s="29"/>
    </row>
    <row r="156" s="1" customFormat="1" customHeight="1" spans="1:22">
      <c r="A156" s="40" t="s">
        <v>44</v>
      </c>
      <c r="B156" s="41"/>
      <c r="C156" s="10"/>
      <c r="D156" s="10"/>
      <c r="E156" s="10"/>
      <c r="F156" s="10"/>
      <c r="G156" s="12"/>
      <c r="H156" s="12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10"/>
    </row>
    <row r="157" customHeight="1" spans="1:22">
      <c r="A157" s="17">
        <v>5</v>
      </c>
      <c r="B157" s="22" t="s">
        <v>272</v>
      </c>
      <c r="C157" s="17"/>
      <c r="D157" s="17"/>
      <c r="E157" s="17"/>
      <c r="F157" s="17"/>
      <c r="G157" s="19"/>
      <c r="H157" s="19"/>
      <c r="I157" s="51">
        <f>SUM(I158:I167)</f>
        <v>56070</v>
      </c>
      <c r="J157" s="51">
        <f t="shared" ref="J157:R157" si="47">SUM(J158:J167)</f>
        <v>18335</v>
      </c>
      <c r="K157" s="51">
        <f t="shared" si="47"/>
        <v>7200</v>
      </c>
      <c r="L157" s="51">
        <f t="shared" si="47"/>
        <v>5400</v>
      </c>
      <c r="M157" s="51">
        <f t="shared" si="47"/>
        <v>6000</v>
      </c>
      <c r="N157" s="51">
        <f t="shared" si="47"/>
        <v>6000</v>
      </c>
      <c r="O157" s="51">
        <f t="shared" si="47"/>
        <v>6000</v>
      </c>
      <c r="P157" s="51">
        <f t="shared" si="47"/>
        <v>5800</v>
      </c>
      <c r="Q157" s="51">
        <f t="shared" si="47"/>
        <v>29200</v>
      </c>
      <c r="R157" s="51">
        <f t="shared" si="47"/>
        <v>19670</v>
      </c>
      <c r="S157" s="51"/>
      <c r="T157" s="51"/>
      <c r="U157" s="51"/>
      <c r="V157" s="17"/>
    </row>
    <row r="158" s="3" customFormat="1" customHeight="1" spans="1:22">
      <c r="A158" s="80" t="s">
        <v>273</v>
      </c>
      <c r="B158" s="28" t="s">
        <v>274</v>
      </c>
      <c r="C158" s="31" t="s">
        <v>201</v>
      </c>
      <c r="D158" s="31" t="s">
        <v>34</v>
      </c>
      <c r="E158" s="31" t="s">
        <v>35</v>
      </c>
      <c r="F158" s="31" t="s">
        <v>275</v>
      </c>
      <c r="G158" s="30">
        <v>2017</v>
      </c>
      <c r="H158" s="30">
        <v>2025</v>
      </c>
      <c r="I158" s="82">
        <v>18370</v>
      </c>
      <c r="J158" s="30">
        <v>9185</v>
      </c>
      <c r="K158" s="30">
        <v>4500</v>
      </c>
      <c r="L158" s="30">
        <v>1800</v>
      </c>
      <c r="M158" s="30">
        <v>1800</v>
      </c>
      <c r="N158" s="30">
        <v>1800</v>
      </c>
      <c r="O158" s="30">
        <v>1800</v>
      </c>
      <c r="P158" s="30">
        <v>1800</v>
      </c>
      <c r="Q158" s="30">
        <f t="shared" ref="Q158:Q167" si="48">SUM(L158:P158)</f>
        <v>9000</v>
      </c>
      <c r="R158" s="30">
        <v>4870</v>
      </c>
      <c r="S158" s="57" t="s">
        <v>276</v>
      </c>
      <c r="T158" s="52"/>
      <c r="U158" s="57" t="s">
        <v>38</v>
      </c>
      <c r="V158" s="29"/>
    </row>
    <row r="159" s="3" customFormat="1" customHeight="1" spans="1:22">
      <c r="A159" s="80" t="s">
        <v>277</v>
      </c>
      <c r="B159" s="28" t="s">
        <v>278</v>
      </c>
      <c r="C159" s="31" t="s">
        <v>201</v>
      </c>
      <c r="D159" s="31" t="s">
        <v>34</v>
      </c>
      <c r="E159" s="31" t="s">
        <v>35</v>
      </c>
      <c r="F159" s="31" t="s">
        <v>275</v>
      </c>
      <c r="G159" s="30">
        <v>2018</v>
      </c>
      <c r="H159" s="30">
        <v>2025</v>
      </c>
      <c r="I159" s="82">
        <v>13300</v>
      </c>
      <c r="J159" s="30">
        <v>6650</v>
      </c>
      <c r="K159" s="30">
        <v>2700</v>
      </c>
      <c r="L159" s="30">
        <v>1600</v>
      </c>
      <c r="M159" s="30">
        <v>1600</v>
      </c>
      <c r="N159" s="30">
        <v>1600</v>
      </c>
      <c r="O159" s="30">
        <v>1600</v>
      </c>
      <c r="P159" s="30">
        <v>1600</v>
      </c>
      <c r="Q159" s="30">
        <f t="shared" si="48"/>
        <v>8000</v>
      </c>
      <c r="R159" s="30">
        <v>2600</v>
      </c>
      <c r="S159" s="57" t="s">
        <v>279</v>
      </c>
      <c r="T159" s="52"/>
      <c r="U159" s="57" t="s">
        <v>38</v>
      </c>
      <c r="V159" s="29"/>
    </row>
    <row r="160" s="3" customFormat="1" customHeight="1" spans="1:22">
      <c r="A160" s="80" t="s">
        <v>280</v>
      </c>
      <c r="B160" s="81" t="s">
        <v>281</v>
      </c>
      <c r="C160" s="28" t="s">
        <v>33</v>
      </c>
      <c r="D160" s="31" t="s">
        <v>34</v>
      </c>
      <c r="E160" s="31" t="s">
        <v>35</v>
      </c>
      <c r="F160" s="28" t="s">
        <v>282</v>
      </c>
      <c r="G160" s="82">
        <v>2021</v>
      </c>
      <c r="H160" s="82">
        <v>2025</v>
      </c>
      <c r="I160" s="82">
        <v>5000</v>
      </c>
      <c r="J160" s="89">
        <f>I160*0.5</f>
        <v>2500</v>
      </c>
      <c r="K160" s="89"/>
      <c r="L160" s="89">
        <v>1000</v>
      </c>
      <c r="M160" s="89">
        <v>1000</v>
      </c>
      <c r="N160" s="89">
        <v>1000</v>
      </c>
      <c r="O160" s="89">
        <v>1000</v>
      </c>
      <c r="P160" s="89">
        <v>1000</v>
      </c>
      <c r="Q160" s="89">
        <f t="shared" si="48"/>
        <v>5000</v>
      </c>
      <c r="R160" s="89"/>
      <c r="S160" s="28"/>
      <c r="T160" s="28"/>
      <c r="U160" s="28"/>
      <c r="V160" s="28"/>
    </row>
    <row r="161" s="3" customFormat="1" customHeight="1" spans="1:22">
      <c r="A161" s="80" t="s">
        <v>283</v>
      </c>
      <c r="B161" s="81" t="s">
        <v>284</v>
      </c>
      <c r="C161" s="28" t="s">
        <v>33</v>
      </c>
      <c r="D161" s="31" t="s">
        <v>34</v>
      </c>
      <c r="E161" s="31" t="s">
        <v>35</v>
      </c>
      <c r="F161" s="28" t="s">
        <v>285</v>
      </c>
      <c r="G161" s="82">
        <v>2021</v>
      </c>
      <c r="H161" s="82">
        <v>2025</v>
      </c>
      <c r="I161" s="82">
        <v>3700</v>
      </c>
      <c r="J161" s="89"/>
      <c r="K161" s="89"/>
      <c r="L161" s="89">
        <v>500</v>
      </c>
      <c r="M161" s="89">
        <v>800</v>
      </c>
      <c r="N161" s="89">
        <v>800</v>
      </c>
      <c r="O161" s="89">
        <v>800</v>
      </c>
      <c r="P161" s="89">
        <v>800</v>
      </c>
      <c r="Q161" s="89">
        <f t="shared" si="48"/>
        <v>3700</v>
      </c>
      <c r="R161" s="89"/>
      <c r="S161" s="28"/>
      <c r="T161" s="28"/>
      <c r="U161" s="28"/>
      <c r="V161" s="28"/>
    </row>
    <row r="162" s="3" customFormat="1" customHeight="1" spans="1:22">
      <c r="A162" s="80" t="s">
        <v>286</v>
      </c>
      <c r="B162" s="81" t="s">
        <v>287</v>
      </c>
      <c r="C162" s="28" t="s">
        <v>33</v>
      </c>
      <c r="D162" s="31" t="s">
        <v>34</v>
      </c>
      <c r="E162" s="31" t="s">
        <v>35</v>
      </c>
      <c r="F162" s="28" t="s">
        <v>288</v>
      </c>
      <c r="G162" s="82">
        <v>2021</v>
      </c>
      <c r="H162" s="82">
        <v>2025</v>
      </c>
      <c r="I162" s="82">
        <v>3500</v>
      </c>
      <c r="J162" s="89"/>
      <c r="K162" s="89"/>
      <c r="L162" s="89">
        <v>500</v>
      </c>
      <c r="M162" s="89">
        <v>800</v>
      </c>
      <c r="N162" s="89">
        <v>800</v>
      </c>
      <c r="O162" s="89">
        <v>800</v>
      </c>
      <c r="P162" s="89">
        <v>600</v>
      </c>
      <c r="Q162" s="89">
        <f t="shared" si="48"/>
        <v>3500</v>
      </c>
      <c r="R162" s="89"/>
      <c r="S162" s="28"/>
      <c r="T162" s="28"/>
      <c r="U162" s="28"/>
      <c r="V162" s="28"/>
    </row>
    <row r="163" s="1" customFormat="1" customHeight="1" spans="1:22">
      <c r="A163" s="83" t="s">
        <v>289</v>
      </c>
      <c r="B163" s="84" t="s">
        <v>290</v>
      </c>
      <c r="C163" s="36" t="s">
        <v>89</v>
      </c>
      <c r="D163" s="37" t="s">
        <v>34</v>
      </c>
      <c r="E163" s="37" t="s">
        <v>35</v>
      </c>
      <c r="F163" s="85" t="s">
        <v>291</v>
      </c>
      <c r="G163" s="47">
        <v>2026</v>
      </c>
      <c r="H163" s="47">
        <v>2035</v>
      </c>
      <c r="I163" s="85">
        <v>3300</v>
      </c>
      <c r="J163" s="90"/>
      <c r="K163" s="90"/>
      <c r="L163" s="90"/>
      <c r="M163" s="90"/>
      <c r="N163" s="90"/>
      <c r="O163" s="90"/>
      <c r="P163" s="90"/>
      <c r="Q163" s="89">
        <f t="shared" si="48"/>
        <v>0</v>
      </c>
      <c r="R163" s="90">
        <f>I163</f>
        <v>3300</v>
      </c>
      <c r="S163" s="85"/>
      <c r="T163" s="85"/>
      <c r="U163" s="85"/>
      <c r="V163" s="85"/>
    </row>
    <row r="164" s="1" customFormat="1" customHeight="1" spans="1:22">
      <c r="A164" s="83" t="s">
        <v>292</v>
      </c>
      <c r="B164" s="84" t="s">
        <v>293</v>
      </c>
      <c r="C164" s="36" t="s">
        <v>89</v>
      </c>
      <c r="D164" s="37" t="s">
        <v>34</v>
      </c>
      <c r="E164" s="37" t="s">
        <v>35</v>
      </c>
      <c r="F164" s="85" t="s">
        <v>294</v>
      </c>
      <c r="G164" s="47">
        <v>2026</v>
      </c>
      <c r="H164" s="47">
        <v>2035</v>
      </c>
      <c r="I164" s="85">
        <v>2000</v>
      </c>
      <c r="J164" s="90"/>
      <c r="K164" s="90"/>
      <c r="L164" s="90"/>
      <c r="M164" s="90"/>
      <c r="N164" s="90"/>
      <c r="O164" s="90"/>
      <c r="P164" s="90"/>
      <c r="Q164" s="89">
        <f t="shared" si="48"/>
        <v>0</v>
      </c>
      <c r="R164" s="90">
        <f>I164</f>
        <v>2000</v>
      </c>
      <c r="S164" s="85"/>
      <c r="T164" s="85"/>
      <c r="U164" s="85"/>
      <c r="V164" s="85"/>
    </row>
    <row r="165" s="1" customFormat="1" customHeight="1" spans="1:22">
      <c r="A165" s="83" t="s">
        <v>295</v>
      </c>
      <c r="B165" s="84" t="s">
        <v>296</v>
      </c>
      <c r="C165" s="36" t="s">
        <v>89</v>
      </c>
      <c r="D165" s="37" t="s">
        <v>34</v>
      </c>
      <c r="E165" s="37" t="s">
        <v>35</v>
      </c>
      <c r="F165" s="85" t="s">
        <v>297</v>
      </c>
      <c r="G165" s="47">
        <v>2026</v>
      </c>
      <c r="H165" s="47">
        <v>2035</v>
      </c>
      <c r="I165" s="85">
        <v>3000</v>
      </c>
      <c r="J165" s="90"/>
      <c r="K165" s="90"/>
      <c r="L165" s="90"/>
      <c r="M165" s="90"/>
      <c r="N165" s="90"/>
      <c r="O165" s="90"/>
      <c r="P165" s="90"/>
      <c r="Q165" s="89">
        <f t="shared" si="48"/>
        <v>0</v>
      </c>
      <c r="R165" s="90">
        <f>I165</f>
        <v>3000</v>
      </c>
      <c r="S165" s="85"/>
      <c r="T165" s="85"/>
      <c r="U165" s="85"/>
      <c r="V165" s="85"/>
    </row>
    <row r="166" s="1" customFormat="1" customHeight="1" spans="1:22">
      <c r="A166" s="83" t="s">
        <v>298</v>
      </c>
      <c r="B166" s="84" t="s">
        <v>299</v>
      </c>
      <c r="C166" s="36" t="s">
        <v>89</v>
      </c>
      <c r="D166" s="37" t="s">
        <v>34</v>
      </c>
      <c r="E166" s="37" t="s">
        <v>35</v>
      </c>
      <c r="F166" s="85" t="s">
        <v>300</v>
      </c>
      <c r="G166" s="47">
        <v>2026</v>
      </c>
      <c r="H166" s="47">
        <v>2035</v>
      </c>
      <c r="I166" s="85">
        <v>2100</v>
      </c>
      <c r="J166" s="90"/>
      <c r="K166" s="90"/>
      <c r="L166" s="90"/>
      <c r="M166" s="90"/>
      <c r="N166" s="90"/>
      <c r="O166" s="90"/>
      <c r="P166" s="90"/>
      <c r="Q166" s="89">
        <f t="shared" si="48"/>
        <v>0</v>
      </c>
      <c r="R166" s="90">
        <f>I166</f>
        <v>2100</v>
      </c>
      <c r="S166" s="85"/>
      <c r="T166" s="85"/>
      <c r="U166" s="85"/>
      <c r="V166" s="85"/>
    </row>
    <row r="167" s="1" customFormat="1" customHeight="1" spans="1:22">
      <c r="A167" s="83" t="s">
        <v>301</v>
      </c>
      <c r="B167" s="84" t="s">
        <v>302</v>
      </c>
      <c r="C167" s="36" t="s">
        <v>89</v>
      </c>
      <c r="D167" s="37" t="s">
        <v>34</v>
      </c>
      <c r="E167" s="37" t="s">
        <v>35</v>
      </c>
      <c r="F167" s="85" t="s">
        <v>303</v>
      </c>
      <c r="G167" s="47">
        <v>2026</v>
      </c>
      <c r="H167" s="47">
        <v>2035</v>
      </c>
      <c r="I167" s="85">
        <v>1800</v>
      </c>
      <c r="J167" s="90"/>
      <c r="K167" s="90"/>
      <c r="L167" s="90"/>
      <c r="M167" s="90"/>
      <c r="N167" s="90"/>
      <c r="O167" s="90"/>
      <c r="P167" s="90"/>
      <c r="Q167" s="89">
        <f t="shared" si="48"/>
        <v>0</v>
      </c>
      <c r="R167" s="90">
        <f>I167</f>
        <v>1800</v>
      </c>
      <c r="S167" s="85"/>
      <c r="T167" s="85"/>
      <c r="U167" s="85"/>
      <c r="V167" s="85"/>
    </row>
    <row r="168" customHeight="1" spans="1:22">
      <c r="A168" s="17">
        <v>6</v>
      </c>
      <c r="B168" s="18"/>
      <c r="C168" s="17"/>
      <c r="D168" s="17"/>
      <c r="E168" s="17"/>
      <c r="F168" s="17"/>
      <c r="G168" s="19"/>
      <c r="H168" s="19"/>
      <c r="I168" s="51">
        <f t="shared" ref="I168:R168" si="49">SUM(I169:I170)</f>
        <v>0</v>
      </c>
      <c r="J168" s="51">
        <f t="shared" si="49"/>
        <v>0</v>
      </c>
      <c r="K168" s="51">
        <f t="shared" si="49"/>
        <v>0</v>
      </c>
      <c r="L168" s="51">
        <f t="shared" si="49"/>
        <v>0</v>
      </c>
      <c r="M168" s="51">
        <f t="shared" si="49"/>
        <v>0</v>
      </c>
      <c r="N168" s="51">
        <f t="shared" si="49"/>
        <v>0</v>
      </c>
      <c r="O168" s="51">
        <f t="shared" si="49"/>
        <v>0</v>
      </c>
      <c r="P168" s="51">
        <f t="shared" si="49"/>
        <v>0</v>
      </c>
      <c r="Q168" s="51">
        <f t="shared" si="49"/>
        <v>0</v>
      </c>
      <c r="R168" s="51">
        <f t="shared" si="49"/>
        <v>0</v>
      </c>
      <c r="S168" s="51"/>
      <c r="T168" s="51"/>
      <c r="U168" s="51"/>
      <c r="V168" s="17"/>
    </row>
    <row r="169" s="1" customFormat="1" customHeight="1" spans="1:22">
      <c r="A169" s="40" t="s">
        <v>40</v>
      </c>
      <c r="B169" s="41"/>
      <c r="C169" s="10"/>
      <c r="D169" s="10"/>
      <c r="E169" s="10"/>
      <c r="F169" s="10"/>
      <c r="G169" s="12"/>
      <c r="H169" s="12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10"/>
    </row>
    <row r="170" s="1" customFormat="1" customHeight="1" spans="1:22">
      <c r="A170" s="40" t="s">
        <v>44</v>
      </c>
      <c r="B170" s="41"/>
      <c r="C170" s="10"/>
      <c r="D170" s="10"/>
      <c r="E170" s="10"/>
      <c r="F170" s="10"/>
      <c r="G170" s="12"/>
      <c r="H170" s="12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10"/>
    </row>
    <row r="171" s="1" customFormat="1" customHeight="1" spans="1:22">
      <c r="A171" s="17">
        <v>7</v>
      </c>
      <c r="B171" s="18" t="s">
        <v>190</v>
      </c>
      <c r="C171" s="17"/>
      <c r="D171" s="17"/>
      <c r="E171" s="17"/>
      <c r="F171" s="17"/>
      <c r="G171" s="19"/>
      <c r="H171" s="19"/>
      <c r="I171" s="51">
        <f t="shared" ref="I171:R171" si="50">SUM(I172:I173)</f>
        <v>0</v>
      </c>
      <c r="J171" s="51">
        <f t="shared" si="50"/>
        <v>0</v>
      </c>
      <c r="K171" s="51">
        <f t="shared" si="50"/>
        <v>0</v>
      </c>
      <c r="L171" s="51">
        <f t="shared" si="50"/>
        <v>0</v>
      </c>
      <c r="M171" s="51">
        <f t="shared" si="50"/>
        <v>0</v>
      </c>
      <c r="N171" s="51">
        <f t="shared" si="50"/>
        <v>0</v>
      </c>
      <c r="O171" s="51">
        <f t="shared" si="50"/>
        <v>0</v>
      </c>
      <c r="P171" s="51">
        <f t="shared" si="50"/>
        <v>0</v>
      </c>
      <c r="Q171" s="51">
        <f t="shared" si="50"/>
        <v>0</v>
      </c>
      <c r="R171" s="51">
        <f t="shared" si="50"/>
        <v>0</v>
      </c>
      <c r="S171" s="51"/>
      <c r="T171" s="51"/>
      <c r="U171" s="51"/>
      <c r="V171" s="17"/>
    </row>
    <row r="172" s="1" customFormat="1" customHeight="1" spans="1:22">
      <c r="A172" s="40" t="s">
        <v>40</v>
      </c>
      <c r="B172" s="41"/>
      <c r="C172" s="10"/>
      <c r="D172" s="10"/>
      <c r="E172" s="10"/>
      <c r="F172" s="10"/>
      <c r="G172" s="12"/>
      <c r="H172" s="12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10"/>
    </row>
    <row r="173" s="1" customFormat="1" customHeight="1" spans="1:22">
      <c r="A173" s="40" t="s">
        <v>44</v>
      </c>
      <c r="B173" s="41"/>
      <c r="C173" s="10"/>
      <c r="D173" s="10"/>
      <c r="E173" s="10"/>
      <c r="F173" s="10"/>
      <c r="G173" s="12"/>
      <c r="H173" s="12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10"/>
    </row>
    <row r="174" customHeight="1" spans="1:22">
      <c r="A174" s="16" t="s">
        <v>304</v>
      </c>
      <c r="B174" s="86" t="s">
        <v>305</v>
      </c>
      <c r="C174" s="16"/>
      <c r="D174" s="16"/>
      <c r="E174" s="16"/>
      <c r="F174" s="16"/>
      <c r="G174" s="16"/>
      <c r="H174" s="16"/>
      <c r="I174" s="16">
        <f>I175+I178+I181+I184+I190+I193+I187</f>
        <v>15720</v>
      </c>
      <c r="J174" s="16">
        <f t="shared" ref="J174:R174" si="51">J175+J178+J181+J184+J190+J193+J187</f>
        <v>12806</v>
      </c>
      <c r="K174" s="16">
        <f t="shared" si="51"/>
        <v>260</v>
      </c>
      <c r="L174" s="16">
        <f t="shared" si="51"/>
        <v>4790</v>
      </c>
      <c r="M174" s="16">
        <f t="shared" si="51"/>
        <v>3470</v>
      </c>
      <c r="N174" s="16">
        <f t="shared" si="51"/>
        <v>2400</v>
      </c>
      <c r="O174" s="16">
        <f t="shared" si="51"/>
        <v>2400</v>
      </c>
      <c r="P174" s="16">
        <f t="shared" si="51"/>
        <v>2400</v>
      </c>
      <c r="Q174" s="16">
        <f t="shared" si="51"/>
        <v>15460</v>
      </c>
      <c r="R174" s="16">
        <f t="shared" si="51"/>
        <v>0</v>
      </c>
      <c r="S174" s="16"/>
      <c r="T174" s="16"/>
      <c r="U174" s="16"/>
      <c r="V174" s="16"/>
    </row>
    <row r="175" customHeight="1" spans="1:22">
      <c r="A175" s="17" t="s">
        <v>306</v>
      </c>
      <c r="B175" s="18" t="s">
        <v>307</v>
      </c>
      <c r="C175" s="17"/>
      <c r="D175" s="17"/>
      <c r="E175" s="17"/>
      <c r="F175" s="17"/>
      <c r="G175" s="19"/>
      <c r="H175" s="19"/>
      <c r="I175" s="51">
        <f t="shared" ref="I175:R175" si="52">SUM(I176:I177)</f>
        <v>700</v>
      </c>
      <c r="J175" s="51">
        <f t="shared" si="52"/>
        <v>550</v>
      </c>
      <c r="K175" s="51">
        <f t="shared" si="52"/>
        <v>0</v>
      </c>
      <c r="L175" s="51">
        <f t="shared" si="52"/>
        <v>350</v>
      </c>
      <c r="M175" s="51">
        <f t="shared" si="52"/>
        <v>350</v>
      </c>
      <c r="N175" s="51">
        <f t="shared" si="52"/>
        <v>0</v>
      </c>
      <c r="O175" s="51">
        <f t="shared" si="52"/>
        <v>0</v>
      </c>
      <c r="P175" s="51">
        <f t="shared" si="52"/>
        <v>0</v>
      </c>
      <c r="Q175" s="51">
        <f t="shared" si="52"/>
        <v>700</v>
      </c>
      <c r="R175" s="51">
        <f t="shared" si="52"/>
        <v>0</v>
      </c>
      <c r="S175" s="51"/>
      <c r="T175" s="51"/>
      <c r="U175" s="51"/>
      <c r="V175" s="17"/>
    </row>
    <row r="176" s="3" customFormat="1" customHeight="1" spans="1:22">
      <c r="A176" s="42" t="s">
        <v>40</v>
      </c>
      <c r="B176" s="32" t="s">
        <v>308</v>
      </c>
      <c r="C176" s="31" t="s">
        <v>33</v>
      </c>
      <c r="D176" s="31" t="s">
        <v>34</v>
      </c>
      <c r="E176" s="31" t="s">
        <v>35</v>
      </c>
      <c r="F176" s="31" t="s">
        <v>309</v>
      </c>
      <c r="G176" s="30">
        <v>2021</v>
      </c>
      <c r="H176" s="30">
        <v>2022</v>
      </c>
      <c r="I176" s="52">
        <v>600</v>
      </c>
      <c r="J176" s="52">
        <v>500</v>
      </c>
      <c r="K176" s="52"/>
      <c r="L176" s="52">
        <v>300</v>
      </c>
      <c r="M176" s="52">
        <v>300</v>
      </c>
      <c r="N176" s="52"/>
      <c r="O176" s="52"/>
      <c r="P176" s="52"/>
      <c r="Q176" s="52">
        <f>SUM(L176:P176)</f>
        <v>600</v>
      </c>
      <c r="R176" s="52"/>
      <c r="S176" s="52"/>
      <c r="T176" s="57" t="s">
        <v>37</v>
      </c>
      <c r="U176" s="57" t="s">
        <v>38</v>
      </c>
      <c r="V176" s="29"/>
    </row>
    <row r="177" s="3" customFormat="1" customHeight="1" spans="1:22">
      <c r="A177" s="42" t="s">
        <v>44</v>
      </c>
      <c r="B177" s="28" t="s">
        <v>310</v>
      </c>
      <c r="C177" s="31" t="s">
        <v>33</v>
      </c>
      <c r="D177" s="31" t="s">
        <v>34</v>
      </c>
      <c r="E177" s="31" t="s">
        <v>35</v>
      </c>
      <c r="F177" s="31" t="s">
        <v>311</v>
      </c>
      <c r="G177" s="30">
        <v>2021</v>
      </c>
      <c r="H177" s="30">
        <v>2022</v>
      </c>
      <c r="I177" s="52">
        <v>100</v>
      </c>
      <c r="J177" s="52">
        <v>50</v>
      </c>
      <c r="K177" s="52"/>
      <c r="L177" s="52">
        <v>50</v>
      </c>
      <c r="M177" s="52">
        <v>50</v>
      </c>
      <c r="N177" s="52"/>
      <c r="O177" s="52"/>
      <c r="P177" s="52"/>
      <c r="Q177" s="52">
        <f>SUM(L177:P177)</f>
        <v>100</v>
      </c>
      <c r="R177" s="52"/>
      <c r="S177" s="52"/>
      <c r="T177" s="57" t="s">
        <v>37</v>
      </c>
      <c r="U177" s="57" t="s">
        <v>38</v>
      </c>
      <c r="V177" s="29"/>
    </row>
    <row r="178" customHeight="1" spans="1:22">
      <c r="A178" s="17" t="s">
        <v>312</v>
      </c>
      <c r="B178" s="22" t="s">
        <v>313</v>
      </c>
      <c r="C178" s="17"/>
      <c r="D178" s="17"/>
      <c r="E178" s="17"/>
      <c r="F178" s="17"/>
      <c r="G178" s="19"/>
      <c r="H178" s="19"/>
      <c r="I178" s="51">
        <f t="shared" ref="I178:R178" si="53">SUM(I179:I180)</f>
        <v>0</v>
      </c>
      <c r="J178" s="51">
        <f t="shared" si="53"/>
        <v>0</v>
      </c>
      <c r="K178" s="51">
        <f t="shared" si="53"/>
        <v>0</v>
      </c>
      <c r="L178" s="51">
        <f t="shared" si="53"/>
        <v>0</v>
      </c>
      <c r="M178" s="51">
        <f t="shared" si="53"/>
        <v>0</v>
      </c>
      <c r="N178" s="51">
        <f t="shared" si="53"/>
        <v>0</v>
      </c>
      <c r="O178" s="51">
        <f t="shared" si="53"/>
        <v>0</v>
      </c>
      <c r="P178" s="51">
        <f t="shared" si="53"/>
        <v>0</v>
      </c>
      <c r="Q178" s="51">
        <f t="shared" si="53"/>
        <v>0</v>
      </c>
      <c r="R178" s="51">
        <f t="shared" si="53"/>
        <v>0</v>
      </c>
      <c r="S178" s="51"/>
      <c r="T178" s="51"/>
      <c r="U178" s="51"/>
      <c r="V178" s="17"/>
    </row>
    <row r="179" s="3" customFormat="1" customHeight="1" spans="1:22">
      <c r="A179" s="42"/>
      <c r="B179" s="28"/>
      <c r="C179" s="31"/>
      <c r="D179" s="31"/>
      <c r="E179" s="31"/>
      <c r="F179" s="31"/>
      <c r="G179" s="30"/>
      <c r="H179" s="30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7"/>
      <c r="T179" s="57"/>
      <c r="U179" s="57"/>
      <c r="V179" s="29"/>
    </row>
    <row r="180" s="3" customFormat="1" customHeight="1" spans="1:22">
      <c r="A180" s="42"/>
      <c r="B180" s="28"/>
      <c r="C180" s="31"/>
      <c r="D180" s="31"/>
      <c r="E180" s="31"/>
      <c r="F180" s="31"/>
      <c r="G180" s="30"/>
      <c r="H180" s="30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7"/>
      <c r="T180" s="57"/>
      <c r="U180" s="57"/>
      <c r="V180" s="29"/>
    </row>
    <row r="181" customHeight="1" spans="1:22">
      <c r="A181" s="17" t="s">
        <v>314</v>
      </c>
      <c r="B181" s="22" t="s">
        <v>315</v>
      </c>
      <c r="C181" s="17"/>
      <c r="D181" s="17"/>
      <c r="E181" s="17"/>
      <c r="F181" s="17"/>
      <c r="G181" s="19"/>
      <c r="H181" s="19"/>
      <c r="I181" s="51">
        <f t="shared" ref="I181:R181" si="54">SUM(I182:I183)</f>
        <v>1000</v>
      </c>
      <c r="J181" s="51">
        <f t="shared" si="54"/>
        <v>800</v>
      </c>
      <c r="K181" s="51">
        <f t="shared" si="54"/>
        <v>260</v>
      </c>
      <c r="L181" s="51">
        <f t="shared" si="54"/>
        <v>370</v>
      </c>
      <c r="M181" s="51">
        <f t="shared" si="54"/>
        <v>370</v>
      </c>
      <c r="N181" s="51">
        <f t="shared" si="54"/>
        <v>0</v>
      </c>
      <c r="O181" s="51">
        <f t="shared" si="54"/>
        <v>0</v>
      </c>
      <c r="P181" s="51">
        <f t="shared" si="54"/>
        <v>0</v>
      </c>
      <c r="Q181" s="51">
        <f t="shared" si="54"/>
        <v>740</v>
      </c>
      <c r="R181" s="51">
        <f t="shared" si="54"/>
        <v>0</v>
      </c>
      <c r="S181" s="51"/>
      <c r="T181" s="51"/>
      <c r="U181" s="51"/>
      <c r="V181" s="17"/>
    </row>
    <row r="182" s="3" customFormat="1" customHeight="1" spans="1:22">
      <c r="A182" s="42" t="s">
        <v>40</v>
      </c>
      <c r="B182" s="28" t="s">
        <v>316</v>
      </c>
      <c r="C182" s="31" t="s">
        <v>201</v>
      </c>
      <c r="D182" s="31" t="s">
        <v>34</v>
      </c>
      <c r="E182" s="31" t="s">
        <v>35</v>
      </c>
      <c r="F182" s="31" t="s">
        <v>317</v>
      </c>
      <c r="G182" s="30">
        <v>2018</v>
      </c>
      <c r="H182" s="30">
        <v>2022</v>
      </c>
      <c r="I182" s="52">
        <v>1000</v>
      </c>
      <c r="J182" s="52">
        <v>800</v>
      </c>
      <c r="K182" s="52">
        <v>260</v>
      </c>
      <c r="L182" s="52">
        <v>370</v>
      </c>
      <c r="M182" s="52">
        <v>370</v>
      </c>
      <c r="N182" s="52"/>
      <c r="O182" s="52"/>
      <c r="P182" s="52"/>
      <c r="Q182" s="52">
        <f>SUM(L182:P182)</f>
        <v>740</v>
      </c>
      <c r="R182" s="52"/>
      <c r="S182" s="52"/>
      <c r="T182" s="52"/>
      <c r="U182" s="28" t="s">
        <v>38</v>
      </c>
      <c r="V182" s="29"/>
    </row>
    <row r="183" s="1" customFormat="1" customHeight="1" spans="1:22">
      <c r="A183" s="40" t="s">
        <v>44</v>
      </c>
      <c r="B183" s="41"/>
      <c r="C183" s="10"/>
      <c r="D183" s="10"/>
      <c r="E183" s="10"/>
      <c r="F183" s="10"/>
      <c r="G183" s="12"/>
      <c r="H183" s="12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10"/>
    </row>
    <row r="184" customHeight="1" spans="1:22">
      <c r="A184" s="17" t="s">
        <v>318</v>
      </c>
      <c r="B184" s="18" t="s">
        <v>319</v>
      </c>
      <c r="C184" s="17"/>
      <c r="D184" s="17"/>
      <c r="E184" s="17"/>
      <c r="F184" s="17"/>
      <c r="G184" s="19"/>
      <c r="H184" s="19"/>
      <c r="I184" s="51">
        <f>SUM(I185:I186)</f>
        <v>0</v>
      </c>
      <c r="J184" s="51">
        <f t="shared" ref="J184:V184" si="55">SUM(J185:J186)</f>
        <v>0</v>
      </c>
      <c r="K184" s="51">
        <f t="shared" si="55"/>
        <v>0</v>
      </c>
      <c r="L184" s="51">
        <f t="shared" si="55"/>
        <v>0</v>
      </c>
      <c r="M184" s="51">
        <f t="shared" si="55"/>
        <v>0</v>
      </c>
      <c r="N184" s="51">
        <f t="shared" si="55"/>
        <v>0</v>
      </c>
      <c r="O184" s="51">
        <f t="shared" si="55"/>
        <v>0</v>
      </c>
      <c r="P184" s="51">
        <f t="shared" si="55"/>
        <v>0</v>
      </c>
      <c r="Q184" s="51">
        <f t="shared" si="55"/>
        <v>0</v>
      </c>
      <c r="R184" s="51">
        <f t="shared" si="55"/>
        <v>0</v>
      </c>
      <c r="S184" s="51">
        <f t="shared" si="55"/>
        <v>0</v>
      </c>
      <c r="T184" s="51">
        <f t="shared" si="55"/>
        <v>0</v>
      </c>
      <c r="U184" s="51">
        <f t="shared" si="55"/>
        <v>0</v>
      </c>
      <c r="V184" s="51">
        <f t="shared" si="55"/>
        <v>0</v>
      </c>
    </row>
    <row r="185" s="1" customFormat="1" customHeight="1" spans="1:22">
      <c r="A185" s="40" t="s">
        <v>40</v>
      </c>
      <c r="B185" s="41"/>
      <c r="C185" s="10"/>
      <c r="D185" s="10"/>
      <c r="E185" s="10"/>
      <c r="F185" s="10"/>
      <c r="G185" s="12"/>
      <c r="H185" s="12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10"/>
    </row>
    <row r="186" s="1" customFormat="1" customHeight="1" spans="1:22">
      <c r="A186" s="40" t="s">
        <v>44</v>
      </c>
      <c r="B186" s="41"/>
      <c r="C186" s="10"/>
      <c r="D186" s="10"/>
      <c r="E186" s="10"/>
      <c r="F186" s="10"/>
      <c r="G186" s="12"/>
      <c r="H186" s="12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10"/>
    </row>
    <row r="187" s="1" customFormat="1" customHeight="1" spans="1:22">
      <c r="A187" s="17">
        <v>5</v>
      </c>
      <c r="B187" s="18" t="s">
        <v>320</v>
      </c>
      <c r="C187" s="17"/>
      <c r="D187" s="17"/>
      <c r="E187" s="17"/>
      <c r="F187" s="17"/>
      <c r="G187" s="19"/>
      <c r="H187" s="19"/>
      <c r="I187" s="51">
        <f>SUM(I188:I189)</f>
        <v>13200</v>
      </c>
      <c r="J187" s="51">
        <f t="shared" ref="J187:R187" si="56">SUM(J188:J189)</f>
        <v>10800</v>
      </c>
      <c r="K187" s="51">
        <f t="shared" si="56"/>
        <v>0</v>
      </c>
      <c r="L187" s="51">
        <f t="shared" si="56"/>
        <v>3600</v>
      </c>
      <c r="M187" s="51">
        <f t="shared" si="56"/>
        <v>2400</v>
      </c>
      <c r="N187" s="51">
        <f t="shared" si="56"/>
        <v>2400</v>
      </c>
      <c r="O187" s="51">
        <f t="shared" si="56"/>
        <v>2400</v>
      </c>
      <c r="P187" s="51">
        <f t="shared" si="56"/>
        <v>2400</v>
      </c>
      <c r="Q187" s="51">
        <f t="shared" si="56"/>
        <v>13200</v>
      </c>
      <c r="R187" s="51">
        <f t="shared" si="56"/>
        <v>0</v>
      </c>
      <c r="S187" s="51"/>
      <c r="T187" s="51"/>
      <c r="U187" s="51"/>
      <c r="V187" s="17"/>
    </row>
    <row r="188" s="3" customFormat="1" customHeight="1" spans="1:22">
      <c r="A188" s="42" t="s">
        <v>40</v>
      </c>
      <c r="B188" s="28" t="s">
        <v>321</v>
      </c>
      <c r="C188" s="31" t="s">
        <v>33</v>
      </c>
      <c r="D188" s="31" t="s">
        <v>34</v>
      </c>
      <c r="E188" s="31" t="s">
        <v>35</v>
      </c>
      <c r="F188" s="31" t="s">
        <v>320</v>
      </c>
      <c r="G188" s="30">
        <v>2021</v>
      </c>
      <c r="H188" s="30">
        <v>2025</v>
      </c>
      <c r="I188" s="52">
        <v>12000</v>
      </c>
      <c r="J188" s="52">
        <f>I188*0.8</f>
        <v>9600</v>
      </c>
      <c r="K188" s="52"/>
      <c r="L188" s="52">
        <v>2400</v>
      </c>
      <c r="M188" s="52">
        <v>2400</v>
      </c>
      <c r="N188" s="52">
        <v>2400</v>
      </c>
      <c r="O188" s="52">
        <v>2400</v>
      </c>
      <c r="P188" s="52">
        <v>2400</v>
      </c>
      <c r="Q188" s="52">
        <f>SUM(L188:P188)</f>
        <v>12000</v>
      </c>
      <c r="R188" s="52"/>
      <c r="S188" s="52"/>
      <c r="T188" s="57" t="s">
        <v>37</v>
      </c>
      <c r="U188" s="57" t="s">
        <v>38</v>
      </c>
      <c r="V188" s="29"/>
    </row>
    <row r="189" s="3" customFormat="1" customHeight="1" spans="1:22">
      <c r="A189" s="42" t="s">
        <v>44</v>
      </c>
      <c r="B189" s="32" t="s">
        <v>322</v>
      </c>
      <c r="C189" s="31" t="s">
        <v>33</v>
      </c>
      <c r="D189" s="31" t="s">
        <v>34</v>
      </c>
      <c r="E189" s="31" t="s">
        <v>35</v>
      </c>
      <c r="F189" s="31" t="s">
        <v>323</v>
      </c>
      <c r="G189" s="30">
        <v>2021</v>
      </c>
      <c r="H189" s="30">
        <v>2021</v>
      </c>
      <c r="I189" s="52">
        <v>1200</v>
      </c>
      <c r="J189" s="52">
        <v>1200</v>
      </c>
      <c r="K189" s="52"/>
      <c r="L189" s="52">
        <v>1200</v>
      </c>
      <c r="M189" s="52"/>
      <c r="N189" s="52"/>
      <c r="O189" s="52"/>
      <c r="P189" s="52"/>
      <c r="Q189" s="52">
        <f>SUM(L189:P189)</f>
        <v>1200</v>
      </c>
      <c r="R189" s="52"/>
      <c r="S189" s="57" t="s">
        <v>324</v>
      </c>
      <c r="T189" s="57" t="s">
        <v>325</v>
      </c>
      <c r="U189" s="57" t="s">
        <v>38</v>
      </c>
      <c r="V189" s="29"/>
    </row>
    <row r="190" customHeight="1" spans="1:22">
      <c r="A190" s="17">
        <v>6</v>
      </c>
      <c r="B190" s="18" t="s">
        <v>326</v>
      </c>
      <c r="C190" s="17"/>
      <c r="D190" s="17"/>
      <c r="E190" s="17"/>
      <c r="F190" s="17"/>
      <c r="G190" s="19"/>
      <c r="H190" s="19"/>
      <c r="I190" s="51">
        <f t="shared" ref="I190:R190" si="57">SUM(I191:I192)</f>
        <v>0</v>
      </c>
      <c r="J190" s="51">
        <f t="shared" si="57"/>
        <v>0</v>
      </c>
      <c r="K190" s="51">
        <f t="shared" si="57"/>
        <v>0</v>
      </c>
      <c r="L190" s="51">
        <f t="shared" si="57"/>
        <v>0</v>
      </c>
      <c r="M190" s="51">
        <f t="shared" si="57"/>
        <v>0</v>
      </c>
      <c r="N190" s="51">
        <f t="shared" si="57"/>
        <v>0</v>
      </c>
      <c r="O190" s="51">
        <f t="shared" si="57"/>
        <v>0</v>
      </c>
      <c r="P190" s="51">
        <f t="shared" si="57"/>
        <v>0</v>
      </c>
      <c r="Q190" s="51">
        <f t="shared" si="57"/>
        <v>0</v>
      </c>
      <c r="R190" s="51">
        <f t="shared" si="57"/>
        <v>0</v>
      </c>
      <c r="S190" s="51"/>
      <c r="T190" s="51"/>
      <c r="U190" s="51"/>
      <c r="V190" s="17"/>
    </row>
    <row r="191" s="3" customFormat="1" customHeight="1" spans="1:22">
      <c r="A191" s="42"/>
      <c r="B191" s="28"/>
      <c r="C191" s="31"/>
      <c r="D191" s="31"/>
      <c r="E191" s="31"/>
      <c r="F191" s="31"/>
      <c r="G191" s="30"/>
      <c r="H191" s="30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7"/>
      <c r="U191" s="57"/>
      <c r="V191" s="29"/>
    </row>
    <row r="192" s="1" customFormat="1" customHeight="1" spans="1:22">
      <c r="A192" s="40" t="s">
        <v>44</v>
      </c>
      <c r="B192" s="41"/>
      <c r="C192" s="10"/>
      <c r="D192" s="10"/>
      <c r="E192" s="10"/>
      <c r="F192" s="10"/>
      <c r="G192" s="12"/>
      <c r="H192" s="12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10"/>
    </row>
    <row r="193" s="1" customFormat="1" customHeight="1" spans="1:22">
      <c r="A193" s="17">
        <v>7</v>
      </c>
      <c r="B193" s="22" t="s">
        <v>327</v>
      </c>
      <c r="C193" s="17"/>
      <c r="D193" s="17"/>
      <c r="E193" s="17"/>
      <c r="F193" s="17"/>
      <c r="G193" s="19"/>
      <c r="H193" s="19"/>
      <c r="I193" s="51">
        <f t="shared" ref="I193:R193" si="58">SUM(I211:I213)</f>
        <v>820</v>
      </c>
      <c r="J193" s="51">
        <f t="shared" si="58"/>
        <v>656</v>
      </c>
      <c r="K193" s="51">
        <f t="shared" si="58"/>
        <v>0</v>
      </c>
      <c r="L193" s="51">
        <f t="shared" si="58"/>
        <v>470</v>
      </c>
      <c r="M193" s="51">
        <f t="shared" si="58"/>
        <v>350</v>
      </c>
      <c r="N193" s="51">
        <f t="shared" si="58"/>
        <v>0</v>
      </c>
      <c r="O193" s="51">
        <f t="shared" si="58"/>
        <v>0</v>
      </c>
      <c r="P193" s="51">
        <f t="shared" si="58"/>
        <v>0</v>
      </c>
      <c r="Q193" s="51">
        <f t="shared" si="58"/>
        <v>820</v>
      </c>
      <c r="R193" s="51">
        <f t="shared" si="58"/>
        <v>0</v>
      </c>
      <c r="S193" s="51"/>
      <c r="T193" s="51"/>
      <c r="U193" s="51"/>
      <c r="V193" s="17"/>
    </row>
    <row r="196" customHeight="1" spans="1:22">
      <c r="A196" s="16" t="s">
        <v>328</v>
      </c>
      <c r="B196" s="86" t="s">
        <v>329</v>
      </c>
      <c r="C196" s="16"/>
      <c r="D196" s="16"/>
      <c r="E196" s="16"/>
      <c r="F196" s="16"/>
      <c r="G196" s="16"/>
      <c r="H196" s="16"/>
      <c r="I196" s="16">
        <f t="shared" ref="I196:R196" si="59">I197+I200+I203+I206+I209</f>
        <v>980</v>
      </c>
      <c r="J196" s="16">
        <f t="shared" si="59"/>
        <v>784</v>
      </c>
      <c r="K196" s="16">
        <f t="shared" si="59"/>
        <v>0</v>
      </c>
      <c r="L196" s="16">
        <f t="shared" si="59"/>
        <v>500</v>
      </c>
      <c r="M196" s="16">
        <f t="shared" si="59"/>
        <v>480</v>
      </c>
      <c r="N196" s="16">
        <f t="shared" si="59"/>
        <v>0</v>
      </c>
      <c r="O196" s="16">
        <f t="shared" si="59"/>
        <v>0</v>
      </c>
      <c r="P196" s="16">
        <f t="shared" si="59"/>
        <v>0</v>
      </c>
      <c r="Q196" s="16">
        <f t="shared" si="59"/>
        <v>980</v>
      </c>
      <c r="R196" s="16">
        <f t="shared" si="59"/>
        <v>0</v>
      </c>
      <c r="S196" s="16"/>
      <c r="T196" s="16"/>
      <c r="U196" s="16"/>
      <c r="V196" s="16"/>
    </row>
    <row r="197" customHeight="1" spans="1:22">
      <c r="A197" s="17" t="s">
        <v>306</v>
      </c>
      <c r="B197" s="22" t="s">
        <v>330</v>
      </c>
      <c r="C197" s="17"/>
      <c r="D197" s="17"/>
      <c r="E197" s="17"/>
      <c r="F197" s="17"/>
      <c r="G197" s="19"/>
      <c r="H197" s="19"/>
      <c r="I197" s="51">
        <f t="shared" ref="I197:R197" si="60">SUM(I198:I199)</f>
        <v>0</v>
      </c>
      <c r="J197" s="51">
        <f t="shared" si="60"/>
        <v>0</v>
      </c>
      <c r="K197" s="51">
        <f t="shared" si="60"/>
        <v>0</v>
      </c>
      <c r="L197" s="51">
        <f t="shared" si="60"/>
        <v>0</v>
      </c>
      <c r="M197" s="51">
        <f t="shared" si="60"/>
        <v>0</v>
      </c>
      <c r="N197" s="51">
        <f t="shared" si="60"/>
        <v>0</v>
      </c>
      <c r="O197" s="51">
        <f t="shared" si="60"/>
        <v>0</v>
      </c>
      <c r="P197" s="51">
        <f t="shared" si="60"/>
        <v>0</v>
      </c>
      <c r="Q197" s="51">
        <f t="shared" si="60"/>
        <v>0</v>
      </c>
      <c r="R197" s="51">
        <f t="shared" si="60"/>
        <v>0</v>
      </c>
      <c r="S197" s="51"/>
      <c r="T197" s="51"/>
      <c r="U197" s="51"/>
      <c r="V197" s="17"/>
    </row>
    <row r="198" s="7" customFormat="1" customHeight="1" spans="1:2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</row>
    <row r="199" s="1" customFormat="1" customHeight="1" spans="1:22">
      <c r="A199" s="40" t="s">
        <v>44</v>
      </c>
      <c r="B199" s="41"/>
      <c r="C199" s="10"/>
      <c r="D199" s="10"/>
      <c r="E199" s="10"/>
      <c r="F199" s="10"/>
      <c r="G199" s="12"/>
      <c r="H199" s="12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10"/>
    </row>
    <row r="200" customHeight="1" spans="1:22">
      <c r="A200" s="17" t="s">
        <v>312</v>
      </c>
      <c r="B200" s="22" t="s">
        <v>331</v>
      </c>
      <c r="C200" s="17"/>
      <c r="D200" s="17"/>
      <c r="E200" s="17"/>
      <c r="F200" s="17"/>
      <c r="G200" s="19"/>
      <c r="H200" s="19"/>
      <c r="I200" s="51">
        <f t="shared" ref="I200:R200" si="61">SUM(I201:I202)</f>
        <v>0</v>
      </c>
      <c r="J200" s="51">
        <f t="shared" si="61"/>
        <v>0</v>
      </c>
      <c r="K200" s="51">
        <f t="shared" si="61"/>
        <v>0</v>
      </c>
      <c r="L200" s="51">
        <f t="shared" si="61"/>
        <v>0</v>
      </c>
      <c r="M200" s="51">
        <f t="shared" si="61"/>
        <v>0</v>
      </c>
      <c r="N200" s="51">
        <f t="shared" si="61"/>
        <v>0</v>
      </c>
      <c r="O200" s="51">
        <f t="shared" si="61"/>
        <v>0</v>
      </c>
      <c r="P200" s="51">
        <f t="shared" si="61"/>
        <v>0</v>
      </c>
      <c r="Q200" s="51">
        <f t="shared" si="61"/>
        <v>0</v>
      </c>
      <c r="R200" s="51">
        <f t="shared" si="61"/>
        <v>0</v>
      </c>
      <c r="S200" s="51"/>
      <c r="T200" s="51"/>
      <c r="U200" s="51"/>
      <c r="V200" s="17"/>
    </row>
    <row r="201" s="1" customFormat="1" customHeight="1" spans="1:22">
      <c r="A201" s="40" t="s">
        <v>40</v>
      </c>
      <c r="B201" s="41"/>
      <c r="C201" s="10"/>
      <c r="D201" s="10"/>
      <c r="E201" s="10"/>
      <c r="F201" s="10"/>
      <c r="G201" s="12"/>
      <c r="H201" s="12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10"/>
    </row>
    <row r="202" s="1" customFormat="1" customHeight="1" spans="1:22">
      <c r="A202" s="40" t="s">
        <v>44</v>
      </c>
      <c r="B202" s="41"/>
      <c r="C202" s="10"/>
      <c r="D202" s="10"/>
      <c r="E202" s="10"/>
      <c r="F202" s="10"/>
      <c r="G202" s="12"/>
      <c r="H202" s="12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10"/>
    </row>
    <row r="203" s="1" customFormat="1" customHeight="1" spans="1:22">
      <c r="A203" s="17" t="s">
        <v>314</v>
      </c>
      <c r="B203" s="17" t="s">
        <v>332</v>
      </c>
      <c r="C203" s="17"/>
      <c r="D203" s="17"/>
      <c r="E203" s="17"/>
      <c r="F203" s="17"/>
      <c r="G203" s="17"/>
      <c r="H203" s="17"/>
      <c r="I203" s="51">
        <f t="shared" ref="I203:R203" si="62">SUM(I204:I205)</f>
        <v>0</v>
      </c>
      <c r="J203" s="51">
        <f t="shared" si="62"/>
        <v>0</v>
      </c>
      <c r="K203" s="51">
        <f t="shared" si="62"/>
        <v>0</v>
      </c>
      <c r="L203" s="51">
        <f t="shared" si="62"/>
        <v>0</v>
      </c>
      <c r="M203" s="51">
        <f t="shared" si="62"/>
        <v>0</v>
      </c>
      <c r="N203" s="51">
        <f t="shared" si="62"/>
        <v>0</v>
      </c>
      <c r="O203" s="51">
        <f t="shared" si="62"/>
        <v>0</v>
      </c>
      <c r="P203" s="51">
        <f t="shared" si="62"/>
        <v>0</v>
      </c>
      <c r="Q203" s="51">
        <f t="shared" si="62"/>
        <v>0</v>
      </c>
      <c r="R203" s="51">
        <f t="shared" si="62"/>
        <v>0</v>
      </c>
      <c r="S203" s="17"/>
      <c r="T203" s="17"/>
      <c r="U203" s="17"/>
      <c r="V203" s="17"/>
    </row>
    <row r="205" s="1" customFormat="1" customHeight="1" spans="1:22">
      <c r="A205" s="40" t="s">
        <v>44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customHeight="1" spans="1:22">
      <c r="A206" s="17" t="s">
        <v>318</v>
      </c>
      <c r="B206" s="22" t="s">
        <v>333</v>
      </c>
      <c r="C206" s="17"/>
      <c r="D206" s="17"/>
      <c r="E206" s="17"/>
      <c r="F206" s="17"/>
      <c r="G206" s="19"/>
      <c r="H206" s="19"/>
      <c r="I206" s="51">
        <f t="shared" ref="I206:R206" si="63">SUM(I207:I208)</f>
        <v>0</v>
      </c>
      <c r="J206" s="51">
        <f t="shared" si="63"/>
        <v>0</v>
      </c>
      <c r="K206" s="51">
        <f t="shared" si="63"/>
        <v>0</v>
      </c>
      <c r="L206" s="51">
        <f t="shared" si="63"/>
        <v>0</v>
      </c>
      <c r="M206" s="51">
        <f t="shared" si="63"/>
        <v>0</v>
      </c>
      <c r="N206" s="51">
        <f t="shared" si="63"/>
        <v>0</v>
      </c>
      <c r="O206" s="51">
        <f t="shared" si="63"/>
        <v>0</v>
      </c>
      <c r="P206" s="51">
        <f t="shared" si="63"/>
        <v>0</v>
      </c>
      <c r="Q206" s="51">
        <f t="shared" si="63"/>
        <v>0</v>
      </c>
      <c r="R206" s="51">
        <f t="shared" si="63"/>
        <v>0</v>
      </c>
      <c r="S206" s="51"/>
      <c r="T206" s="51"/>
      <c r="U206" s="51"/>
      <c r="V206" s="17"/>
    </row>
    <row r="207" s="1" customFormat="1" customHeight="1" spans="1:22">
      <c r="A207" s="40" t="s">
        <v>40</v>
      </c>
      <c r="B207" s="41"/>
      <c r="C207" s="10"/>
      <c r="D207" s="10"/>
      <c r="E207" s="10"/>
      <c r="F207" s="10"/>
      <c r="G207" s="12"/>
      <c r="H207" s="12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10"/>
    </row>
    <row r="208" s="1" customFormat="1" customHeight="1" spans="1:22">
      <c r="A208" s="40" t="s">
        <v>44</v>
      </c>
      <c r="B208" s="41"/>
      <c r="C208" s="10"/>
      <c r="D208" s="10"/>
      <c r="E208" s="10"/>
      <c r="F208" s="10"/>
      <c r="G208" s="12"/>
      <c r="H208" s="12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10"/>
    </row>
    <row r="209" s="1" customFormat="1" customHeight="1" spans="1:22">
      <c r="A209" s="17">
        <v>5</v>
      </c>
      <c r="B209" s="17" t="s">
        <v>327</v>
      </c>
      <c r="C209" s="17"/>
      <c r="D209" s="17"/>
      <c r="E209" s="17"/>
      <c r="F209" s="17"/>
      <c r="G209" s="17"/>
      <c r="H209" s="17"/>
      <c r="I209" s="51">
        <f t="shared" ref="I209:R209" si="64">SUM(I210:I213)</f>
        <v>980</v>
      </c>
      <c r="J209" s="51">
        <f t="shared" si="64"/>
        <v>784</v>
      </c>
      <c r="K209" s="51">
        <f t="shared" si="64"/>
        <v>0</v>
      </c>
      <c r="L209" s="51">
        <f t="shared" si="64"/>
        <v>500</v>
      </c>
      <c r="M209" s="51">
        <f t="shared" si="64"/>
        <v>480</v>
      </c>
      <c r="N209" s="51">
        <f t="shared" si="64"/>
        <v>0</v>
      </c>
      <c r="O209" s="51">
        <f t="shared" si="64"/>
        <v>0</v>
      </c>
      <c r="P209" s="51">
        <f t="shared" si="64"/>
        <v>0</v>
      </c>
      <c r="Q209" s="51">
        <f t="shared" si="64"/>
        <v>980</v>
      </c>
      <c r="R209" s="51">
        <f t="shared" si="64"/>
        <v>0</v>
      </c>
      <c r="S209" s="17"/>
      <c r="T209" s="17"/>
      <c r="U209" s="17"/>
      <c r="V209" s="17"/>
    </row>
    <row r="210" s="3" customFormat="1" customHeight="1" spans="1:22">
      <c r="A210" s="42" t="s">
        <v>40</v>
      </c>
      <c r="B210" s="31" t="s">
        <v>334</v>
      </c>
      <c r="C210" s="31" t="s">
        <v>33</v>
      </c>
      <c r="D210" s="31" t="s">
        <v>34</v>
      </c>
      <c r="E210" s="31" t="s">
        <v>35</v>
      </c>
      <c r="F210" s="31" t="s">
        <v>335</v>
      </c>
      <c r="G210" s="29">
        <v>2022</v>
      </c>
      <c r="H210" s="29">
        <v>2022</v>
      </c>
      <c r="I210" s="29">
        <v>160</v>
      </c>
      <c r="J210" s="29">
        <v>128</v>
      </c>
      <c r="K210" s="29"/>
      <c r="L210" s="29">
        <v>30</v>
      </c>
      <c r="M210" s="29">
        <v>130</v>
      </c>
      <c r="N210" s="29"/>
      <c r="O210" s="29"/>
      <c r="P210" s="29"/>
      <c r="Q210" s="29">
        <f>SUM(L210:P210)</f>
        <v>160</v>
      </c>
      <c r="R210" s="29"/>
      <c r="S210" s="29"/>
      <c r="T210" s="31" t="s">
        <v>37</v>
      </c>
      <c r="U210" s="31" t="s">
        <v>38</v>
      </c>
      <c r="V210" s="31" t="s">
        <v>189</v>
      </c>
    </row>
    <row r="211" s="3" customFormat="1" customHeight="1" spans="1:22">
      <c r="A211" s="42" t="s">
        <v>44</v>
      </c>
      <c r="B211" s="31" t="s">
        <v>336</v>
      </c>
      <c r="C211" s="31" t="s">
        <v>33</v>
      </c>
      <c r="D211" s="31" t="s">
        <v>34</v>
      </c>
      <c r="E211" s="31" t="s">
        <v>35</v>
      </c>
      <c r="F211" s="31" t="s">
        <v>337</v>
      </c>
      <c r="G211" s="29">
        <v>2021</v>
      </c>
      <c r="H211" s="29">
        <v>2025</v>
      </c>
      <c r="I211" s="29">
        <v>400</v>
      </c>
      <c r="J211" s="29">
        <v>320</v>
      </c>
      <c r="K211" s="29"/>
      <c r="L211" s="29">
        <v>200</v>
      </c>
      <c r="M211" s="29">
        <v>200</v>
      </c>
      <c r="N211" s="29"/>
      <c r="O211" s="29"/>
      <c r="P211" s="29"/>
      <c r="Q211" s="29">
        <f>SUM(L211:P211)</f>
        <v>400</v>
      </c>
      <c r="R211" s="29"/>
      <c r="S211" s="29"/>
      <c r="T211" s="57" t="s">
        <v>37</v>
      </c>
      <c r="U211" s="57" t="s">
        <v>38</v>
      </c>
      <c r="V211" s="29"/>
    </row>
    <row r="212" s="3" customFormat="1" customHeight="1" spans="1:22">
      <c r="A212" s="27" t="s">
        <v>47</v>
      </c>
      <c r="B212" s="93" t="s">
        <v>338</v>
      </c>
      <c r="C212" s="31" t="s">
        <v>33</v>
      </c>
      <c r="D212" s="31" t="s">
        <v>34</v>
      </c>
      <c r="E212" s="31" t="s">
        <v>35</v>
      </c>
      <c r="F212" s="31" t="s">
        <v>339</v>
      </c>
      <c r="G212" s="31">
        <v>2021</v>
      </c>
      <c r="H212" s="29">
        <v>2025</v>
      </c>
      <c r="I212" s="29">
        <v>120</v>
      </c>
      <c r="J212" s="29">
        <v>96</v>
      </c>
      <c r="K212" s="29"/>
      <c r="L212" s="29">
        <v>120</v>
      </c>
      <c r="M212" s="29"/>
      <c r="N212" s="29"/>
      <c r="O212" s="29"/>
      <c r="P212" s="29"/>
      <c r="Q212" s="29">
        <f>SUM(L212:P212)</f>
        <v>120</v>
      </c>
      <c r="R212" s="29"/>
      <c r="S212" s="29"/>
      <c r="T212" s="57" t="s">
        <v>37</v>
      </c>
      <c r="U212" s="57" t="s">
        <v>38</v>
      </c>
      <c r="V212" s="31" t="s">
        <v>189</v>
      </c>
    </row>
    <row r="213" s="3" customFormat="1" customHeight="1" spans="1:22">
      <c r="A213" s="27" t="s">
        <v>50</v>
      </c>
      <c r="B213" s="31" t="s">
        <v>340</v>
      </c>
      <c r="C213" s="31" t="s">
        <v>33</v>
      </c>
      <c r="D213" s="31" t="s">
        <v>34</v>
      </c>
      <c r="E213" s="31" t="s">
        <v>35</v>
      </c>
      <c r="F213" s="31" t="s">
        <v>341</v>
      </c>
      <c r="G213" s="29">
        <v>2021</v>
      </c>
      <c r="H213" s="29">
        <v>2025</v>
      </c>
      <c r="I213" s="29">
        <v>300</v>
      </c>
      <c r="J213" s="29">
        <v>240</v>
      </c>
      <c r="K213" s="29"/>
      <c r="L213" s="29">
        <v>150</v>
      </c>
      <c r="M213" s="29">
        <v>150</v>
      </c>
      <c r="N213" s="29"/>
      <c r="O213" s="29"/>
      <c r="P213" s="29"/>
      <c r="Q213" s="29">
        <f>SUM(L213:P213)</f>
        <v>300</v>
      </c>
      <c r="R213" s="29"/>
      <c r="S213" s="29"/>
      <c r="T213" s="57" t="s">
        <v>37</v>
      </c>
      <c r="U213" s="57" t="s">
        <v>38</v>
      </c>
      <c r="V213" s="29"/>
    </row>
    <row r="214" customHeight="1" spans="1:22">
      <c r="A214" s="16" t="s">
        <v>342</v>
      </c>
      <c r="B214" s="86" t="s">
        <v>343</v>
      </c>
      <c r="C214" s="16"/>
      <c r="D214" s="16"/>
      <c r="E214" s="16"/>
      <c r="F214" s="16"/>
      <c r="G214" s="16"/>
      <c r="H214" s="16"/>
      <c r="I214" s="16">
        <f>SUM(I215:I216)</f>
        <v>54720</v>
      </c>
      <c r="J214" s="16">
        <f t="shared" ref="J214:T214" si="65">SUM(J215:J216)</f>
        <v>0</v>
      </c>
      <c r="K214" s="16">
        <f t="shared" si="65"/>
        <v>0</v>
      </c>
      <c r="L214" s="16">
        <f t="shared" si="65"/>
        <v>0</v>
      </c>
      <c r="M214" s="16">
        <f t="shared" si="65"/>
        <v>0</v>
      </c>
      <c r="N214" s="16">
        <f t="shared" si="65"/>
        <v>0</v>
      </c>
      <c r="O214" s="16">
        <f t="shared" si="65"/>
        <v>0</v>
      </c>
      <c r="P214" s="16">
        <f t="shared" si="65"/>
        <v>0</v>
      </c>
      <c r="Q214" s="16">
        <f t="shared" si="65"/>
        <v>0</v>
      </c>
      <c r="R214" s="16">
        <f t="shared" si="65"/>
        <v>54720</v>
      </c>
      <c r="S214" s="16">
        <f t="shared" si="65"/>
        <v>0</v>
      </c>
      <c r="T214" s="16">
        <f t="shared" si="65"/>
        <v>0</v>
      </c>
      <c r="U214" s="16"/>
      <c r="V214" s="16"/>
    </row>
    <row r="215" s="1" customFormat="1" ht="24" customHeight="1" spans="1:22">
      <c r="A215" s="34" t="s">
        <v>40</v>
      </c>
      <c r="B215" s="72" t="s">
        <v>344</v>
      </c>
      <c r="C215" s="72" t="s">
        <v>89</v>
      </c>
      <c r="D215" s="37" t="s">
        <v>34</v>
      </c>
      <c r="E215" s="37" t="s">
        <v>35</v>
      </c>
      <c r="F215" s="37" t="s">
        <v>345</v>
      </c>
      <c r="G215" s="47">
        <v>2026</v>
      </c>
      <c r="H215" s="47">
        <v>2035</v>
      </c>
      <c r="I215" s="47">
        <v>42220</v>
      </c>
      <c r="J215" s="47"/>
      <c r="K215" s="47"/>
      <c r="L215" s="47"/>
      <c r="M215" s="47"/>
      <c r="N215" s="47"/>
      <c r="O215" s="47"/>
      <c r="P215" s="47"/>
      <c r="Q215" s="47">
        <v>0</v>
      </c>
      <c r="R215" s="29">
        <f>I215-K215-Q215</f>
        <v>42220</v>
      </c>
      <c r="S215" s="53"/>
      <c r="T215" s="60" t="s">
        <v>346</v>
      </c>
      <c r="U215" s="60" t="s">
        <v>38</v>
      </c>
      <c r="V215" s="60" t="s">
        <v>347</v>
      </c>
    </row>
    <row r="216" s="4" customFormat="1" ht="24" customHeight="1" spans="1:22">
      <c r="A216" s="34" t="s">
        <v>44</v>
      </c>
      <c r="B216" s="85" t="s">
        <v>348</v>
      </c>
      <c r="C216" s="85" t="s">
        <v>89</v>
      </c>
      <c r="D216" s="36" t="s">
        <v>34</v>
      </c>
      <c r="E216" s="36" t="s">
        <v>35</v>
      </c>
      <c r="F216" s="36" t="s">
        <v>349</v>
      </c>
      <c r="G216" s="47">
        <v>2026</v>
      </c>
      <c r="H216" s="47">
        <v>2035</v>
      </c>
      <c r="I216" s="47">
        <v>12500</v>
      </c>
      <c r="J216" s="47"/>
      <c r="K216" s="47"/>
      <c r="L216" s="47"/>
      <c r="M216" s="47"/>
      <c r="N216" s="47"/>
      <c r="O216" s="47"/>
      <c r="P216" s="47"/>
      <c r="Q216" s="47">
        <v>0</v>
      </c>
      <c r="R216" s="29">
        <f>I216-K216-Q216</f>
        <v>12500</v>
      </c>
      <c r="S216" s="53"/>
      <c r="T216" s="60" t="s">
        <v>350</v>
      </c>
      <c r="U216" s="60" t="s">
        <v>38</v>
      </c>
      <c r="V216" s="60" t="s">
        <v>351</v>
      </c>
    </row>
  </sheetData>
  <autoFilter ref="A3:V216">
    <extLst/>
  </autoFilter>
  <mergeCells count="16">
    <mergeCell ref="A1:V1"/>
    <mergeCell ref="G2:H2"/>
    <mergeCell ref="I2:J2"/>
    <mergeCell ref="L2:Q2"/>
    <mergeCell ref="A2:A3"/>
    <mergeCell ref="B2:B3"/>
    <mergeCell ref="C2:C3"/>
    <mergeCell ref="D2:D3"/>
    <mergeCell ref="E2:E3"/>
    <mergeCell ref="F2:F3"/>
    <mergeCell ref="K2:K3"/>
    <mergeCell ref="R2:R3"/>
    <mergeCell ref="S2:S3"/>
    <mergeCell ref="T2:T3"/>
    <mergeCell ref="U2:U3"/>
    <mergeCell ref="V2:V3"/>
  </mergeCells>
  <pageMargins left="0.748031496062992" right="0.748031496062992" top="0.984251968503937" bottom="0.984251968503937" header="0.511811023622047" footer="0.511811023622047"/>
  <pageSetup paperSize="8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十四五项目库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xxx</cp:lastModifiedBy>
  <dcterms:created xsi:type="dcterms:W3CDTF">2020-09-08T08:51:00Z</dcterms:created>
  <cp:lastPrinted>2021-03-09T06:59:00Z</cp:lastPrinted>
  <dcterms:modified xsi:type="dcterms:W3CDTF">2021-12-27T08:35:00Z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11A05E2A42FC4CA19E5568972C51180E</vt:lpwstr>
  </property>
</Properties>
</file>